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80" windowWidth="9165" windowHeight="4875" tabRatio="699" activeTab="2"/>
  </bookViews>
  <sheets>
    <sheet name="GS Court" sheetId="1" r:id="rId1"/>
    <sheet name="Magistrate Court" sheetId="2" r:id="rId2"/>
    <sheet name="Municipal Court" sheetId="3" r:id="rId3"/>
    <sheet name="Attachment M" sheetId="4" state="hidden" r:id="rId4"/>
  </sheets>
  <definedNames>
    <definedName name="_xlnm.Print_Area" localSheetId="0">'GS Court'!$A$1:$Y$60</definedName>
    <definedName name="_xlnm.Print_Area" localSheetId="1">'Magistrate Court'!$A$1:$AQ$54</definedName>
  </definedNames>
  <calcPr fullCalcOnLoad="1"/>
</workbook>
</file>

<file path=xl/comments1.xml><?xml version="1.0" encoding="utf-8"?>
<comments xmlns="http://schemas.openxmlformats.org/spreadsheetml/2006/main">
  <authors>
    <author>Leverette</author>
    <author>SCJD</author>
  </authors>
  <commentList>
    <comment ref="A42" authorId="0">
      <text>
        <r>
          <rPr>
            <b/>
            <sz val="12"/>
            <rFont val="Tahoma"/>
            <family val="2"/>
          </rPr>
          <t xml:space="preserve">Section 47.11 of the Temporary Provisions of the General Appropriations Act, which suspends Section 14-1-206 for the fiscal year 2008-2009, requires any person who is convicted, pleads guilty or nolo contendere to, or forfeits bond in payment of a fine for an offense tried in general sessions court to pay an assessment in an amount equal to 107.5% of the fine actually imposed. If a portion of the fine is suspended, the assessment is calculated on the amount of the fine that is not suspended. </t>
        </r>
        <r>
          <rPr>
            <sz val="8"/>
            <rFont val="Tahoma"/>
            <family val="0"/>
          </rPr>
          <t xml:space="preserve">
</t>
        </r>
      </text>
    </comment>
    <comment ref="A43" authorId="0">
      <text>
        <r>
          <rPr>
            <b/>
            <sz val="12"/>
            <rFont val="Tahoma"/>
            <family val="2"/>
          </rPr>
          <t>The amount collected as assessments must be forwarded each month to the County Treasurer, who shall retain 35.35% of the revenue generated by the assessment for the county, and transmit the remaining 64.65% to the State Treasurer by the fifteenth of each month on forms and in a manner prescribed by him. 
The 35.35% retained by the county must be used exclusively for providing victim services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t>
        </r>
        <r>
          <rPr>
            <b/>
            <sz val="8"/>
            <rFont val="Tahoma"/>
            <family val="0"/>
          </rPr>
          <t xml:space="preserve">
</t>
        </r>
        <r>
          <rPr>
            <sz val="8"/>
            <rFont val="Tahoma"/>
            <family val="0"/>
          </rPr>
          <t xml:space="preserve">
</t>
        </r>
      </text>
    </comment>
    <comment ref="A30" authorId="0">
      <text>
        <r>
          <rPr>
            <b/>
            <sz val="12"/>
            <rFont val="Tahoma"/>
            <family val="2"/>
          </rPr>
          <t xml:space="preserve">Surcharge on all convictions, Section 14-1-211
</t>
        </r>
        <r>
          <rPr>
            <sz val="12"/>
            <rFont val="Tahoma"/>
            <family val="2"/>
          </rPr>
          <t xml:space="preserve">In addition to all other assessments and surcharges, a one hundred dollar surcharge is imposed on all convictions obtained in general sessions court. The surcharge must not be imposed on convictions for misdemeanor traffic offenses. However, the surcharge applies to all violations of Section 56-5-2930, driving under the influence of liquor, drugs, or like substances, and Section 56-5-2933, driving with unlawful alcohol content (DUAC). No portion of the surcharge may be waived, reduced, or suspended. </t>
        </r>
        <r>
          <rPr>
            <sz val="8"/>
            <rFont val="Tahoma"/>
            <family val="2"/>
          </rPr>
          <t xml:space="preserve">
</t>
        </r>
      </text>
    </comment>
    <comment ref="A31" authorId="0">
      <text>
        <r>
          <rPr>
            <b/>
            <sz val="12"/>
            <rFont val="Tahoma"/>
            <family val="2"/>
          </rPr>
          <t xml:space="preserve">Surcharge on all convictions, Law Enforcement Funding, Section 90.2, Part 1B Temporary Provisos
In addition to all other assessments and surcharges, during fiscal year 2008-2009, a twenty-five dollar surcharge is levied on all fines, forfeitures, escheatments, or other monetary penalties imposed in general sessions court.  No portion of the surcharge may be waived, reduced, or suspended.  The surcharge does not apply to State or local laws concerning parking violations, but those charges are disposed of in the summary courts.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0"/>
          </rPr>
          <t xml:space="preserve">
</t>
        </r>
      </text>
    </comment>
    <comment ref="A37" authorId="0">
      <text>
        <r>
          <rPr>
            <b/>
            <sz val="12"/>
            <rFont val="Tahoma"/>
            <family val="2"/>
          </rPr>
          <t>5. Surcharge on all convictions, Criminal Justice Academy Funding, Section 90.11, Part 1B Temporary Provisos</t>
        </r>
        <r>
          <rPr>
            <sz val="12"/>
            <rFont val="Tahoma"/>
            <family val="2"/>
          </rPr>
          <t xml:space="preserve">
In addition to all other assessments and surcharges during the current fiscal year, a five dollar surcharge to fund training at the SC Criminal Justice Academy is also levied on all fines and monetary penalties imposed in the general sessions court for misdemeanor traffic offenses or for non-traffic violations.  No portion of the surcharge may be waived, reduced, or suspended.  The revenue collected pursuant to this surcharge must be retained by the jurisdiction which heard or processed the case and paid to the State Treasurer within thirty days after receipt.  These funds should be clearly designated when transmitted to your County Treasurer and then forwarded to the State Treasurer.</t>
        </r>
      </text>
    </comment>
    <comment ref="A32" authorId="0">
      <text>
        <r>
          <rPr>
            <b/>
            <sz val="12"/>
            <rFont val="Tahoma"/>
            <family val="2"/>
          </rPr>
          <t xml:space="preserve">Surcharge on convictions of Sections 56-5-2930(DUI) and 56-5-2933(DUAC), Section 14-1-211(A)(2)
</t>
        </r>
        <r>
          <rPr>
            <sz val="12"/>
            <rFont val="Tahoma"/>
            <family val="2"/>
          </rPr>
          <t>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Section 56-5-2945 (Felony DUI) was not included in Section 14-1-211(A)(2), so the surcharge is not imposed on those convictions.</t>
        </r>
        <r>
          <rPr>
            <sz val="8"/>
            <rFont val="Tahoma"/>
            <family val="0"/>
          </rPr>
          <t xml:space="preserve">
</t>
        </r>
      </text>
    </comment>
    <comment ref="A33" authorId="0">
      <text>
        <r>
          <rPr>
            <b/>
            <sz val="12"/>
            <rFont val="Tahoma"/>
            <family val="2"/>
          </rPr>
          <t>DUI assessment, Section 56-5-2995(B)</t>
        </r>
        <r>
          <rPr>
            <sz val="12"/>
            <rFont val="Tahoma"/>
            <family val="2"/>
          </rPr>
          <t xml:space="preserve">
In addition to the assessments and surcharges discussed in 1.A.2., 1.A.3., I.A.4, I.A.5., and I.A.6. above, an additional assessment of twelve dollars must be added to all second and subsequent violations of Section 56-5-2930, DUI, Section 56-5-2933 (DUAC), and for all violations of Section 56-5-2945, Felony DUI (I.A.5. above does not apply to Felony DUI). No portion of the surcharge may be waived, reduced, or suspended. These funds should be clearly designated and forwarded to your County Treasurer for transmittal to the State Treasurer for disbursal pursuant to Section 14-1-201.  </t>
        </r>
      </text>
    </comment>
    <comment ref="A36" authorId="0">
      <text>
        <r>
          <rPr>
            <b/>
            <sz val="12"/>
            <rFont val="Tahoma"/>
            <family val="2"/>
          </rPr>
          <t>DUI Vehicle Assessment, Section 56-5-2942 (J)</t>
        </r>
        <r>
          <rPr>
            <sz val="12"/>
            <rFont val="Tahoma"/>
            <family val="2"/>
          </rPr>
          <t xml:space="preserve">
The Court must assess a fee of $40.00 for each motor vehicle owned by or registered to the person convicted of a second or subsequent violation of Sections 56-5-2930, 56-5-2933, or 56-5-2945.  This fee must be transmitted to the County Treasurer and placed into a special restricted interest bearing account to be used by the Department of Public Safety to defray the expenses of the Division of Motor Vehicles.  </t>
        </r>
      </text>
    </comment>
    <comment ref="A34" authorId="0">
      <text>
        <r>
          <rPr>
            <b/>
            <sz val="12"/>
            <rFont val="Tahoma"/>
            <family val="2"/>
          </rPr>
          <t xml:space="preserve">Drug Court Surcharge, Section § 14-1-213
</t>
        </r>
        <r>
          <rPr>
            <b/>
            <sz val="12"/>
            <color indexed="10"/>
            <rFont val="Tahoma"/>
            <family val="2"/>
          </rPr>
          <t>After June 2, 2010 R. 262, S. 1154</t>
        </r>
        <r>
          <rPr>
            <b/>
            <sz val="12"/>
            <rFont val="Tahoma"/>
            <family val="2"/>
          </rPr>
          <t xml:space="preserve">
</t>
        </r>
        <r>
          <rPr>
            <sz val="12"/>
            <rFont val="Tahoma"/>
            <family val="2"/>
          </rPr>
          <t>In addition to all other assessments and surcharges required to be imposed by law, a one hundred fifty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Section 14-1-213 (D)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and the local jurisdiction is required to participate in and cooperate fully with the examination.</t>
        </r>
        <r>
          <rPr>
            <b/>
            <sz val="12"/>
            <rFont val="Tahoma"/>
            <family val="2"/>
          </rPr>
          <t xml:space="preserve">
</t>
        </r>
        <r>
          <rPr>
            <b/>
            <sz val="12"/>
            <color indexed="10"/>
            <rFont val="Tahoma"/>
            <family val="2"/>
          </rPr>
          <t>Before June 2, 2010</t>
        </r>
        <r>
          <rPr>
            <b/>
            <sz val="12"/>
            <rFont val="Tahoma"/>
            <family val="2"/>
          </rPr>
          <t xml:space="preserve">
</t>
        </r>
        <r>
          <rPr>
            <sz val="12"/>
            <rFont val="Tahoma"/>
            <family val="2"/>
          </rPr>
          <t xml:space="preserve">In addition to all other assessments and surcharges required to be imposed by law, a one hundred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text>
    </comment>
    <comment ref="A35" authorId="0">
      <text>
        <r>
          <rPr>
            <b/>
            <sz val="12"/>
            <rFont val="Tahoma"/>
            <family val="2"/>
          </rPr>
          <t>Boating Under the Influence Breath Test Fee, Section 50-21-114</t>
        </r>
        <r>
          <rPr>
            <sz val="12"/>
            <rFont val="Tahoma"/>
            <family val="2"/>
          </rPr>
          <t xml:space="preserve">
Section 50-21-114 requires that any individual convicted of, pleading guilty or nolo contendere to, or forfeiting bond for violating Section 50-21-112 (BUI) or 50-21-113 (Felony BUI),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text>
    </comment>
    <comment ref="A38" authorId="0">
      <text>
        <r>
          <rPr>
            <b/>
            <sz val="12"/>
            <rFont val="Tahoma"/>
            <family val="2"/>
          </rPr>
          <t xml:space="preserve">11.    DUI, DUAC, Felony DUI Breath Test Fee, Section 56-5-2950(E)                                                                         </t>
        </r>
        <r>
          <rPr>
            <sz val="12"/>
            <rFont val="Tahoma"/>
            <family val="2"/>
          </rPr>
          <t xml:space="preserve">
Section 56-5-2950(E) requires that any individual convicted of, pleading guilty or nolo contendere to, or forfeiting bond for violating Section 56-5-2930 (DUI), 56-5-2933 (DUAC), or 56-5-2945 (Felony DUI),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sz val="12"/>
            <color indexed="10"/>
            <rFont val="Tahoma"/>
            <family val="2"/>
          </rPr>
          <t>The $25.00 breathalyzer fee applies only to those charges made on or after February 10, 2009, at 12:00 p.m.</t>
        </r>
        <r>
          <rPr>
            <sz val="12"/>
            <rFont val="Tahoma"/>
            <family val="2"/>
          </rPr>
          <t xml:space="preserve">  </t>
        </r>
      </text>
    </comment>
    <comment ref="A29" authorId="0">
      <text>
        <r>
          <rPr>
            <b/>
            <sz val="12"/>
            <rFont val="Tahoma"/>
            <family val="2"/>
          </rPr>
          <t xml:space="preserve">Payment of the fine and assessment by installments, Section 14-1-209(A) and 3% collection cost charge, Section 14-17-725
When an individual pays the fine and/or assessment through installments, Section 14-17-725 provides that the clerk must collect an additional 3% of the installment payment as a collection cost charge. The collection cost is transmitted to the County Treasurer for deposit to the county general fund.
</t>
        </r>
        <r>
          <rPr>
            <sz val="12"/>
            <rFont val="Tahoma"/>
            <family val="2"/>
          </rPr>
          <t>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fine amount must be further divided, with 56% of the amount being retained by the county, and 44% being remitted to the state. The assessment amount must further be divided, with 64.65 being transmitted to the state, and 35.35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any slight shift in funds, the division of the final installment payment should be adjusted so that the portion collected as the assessment does not exceed the amount originally imposed.</t>
        </r>
        <r>
          <rPr>
            <sz val="8"/>
            <rFont val="Tahoma"/>
            <family val="2"/>
          </rPr>
          <t xml:space="preserve">
</t>
        </r>
      </text>
    </comment>
    <comment ref="A56" authorId="0">
      <text>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The remainder of the fine shall be split pursuant to I.A.I. above, with 56% being retained by the county and 44% remitted to the state. This applies to first and subsequent offenses of those statutes.  These funds should be clearly designated in your monthly report to the County Treasurer and State Treasurer.  
</t>
        </r>
        <r>
          <rPr>
            <b/>
            <sz val="12"/>
            <rFont val="Tahoma"/>
            <family val="2"/>
          </rPr>
          <t xml:space="preserve">Felony DUI, $100.00 Pull-Out, Section 56-5-2945 (C)
</t>
        </r>
        <r>
          <rPr>
            <sz val="12"/>
            <rFont val="Tahoma"/>
            <family val="2"/>
          </rPr>
          <t xml:space="preserve">Section 56-5-2945 (C) requires that $100.00 of each fine imposed pursuant to a conviction under Section 56-5-2945 (C) be forwarded to the State Treasurer to be placed into a special restricted account to be used by the Department of Public Safety for the Highway Patrol.  The remainder of the fine shall be split pursuant to I.A.I. above, with 56% being retained by the county and 44% remitted to the state. These funds should be clearly designated in your monthly report to the County Treasurer and State Treasurer.  </t>
        </r>
        <r>
          <rPr>
            <sz val="12"/>
            <color indexed="10"/>
            <rFont val="Tahoma"/>
            <family val="2"/>
          </rPr>
          <t>Effective on all charges made on or after February 9, 2009 at 12 p.m., the $100.00 Felony DUI Pull-Out is no longer active and should not be deducted from the fine.</t>
        </r>
        <r>
          <rPr>
            <b/>
            <sz val="12"/>
            <color indexed="10"/>
            <rFont val="Tahoma"/>
            <family val="2"/>
          </rPr>
          <t xml:space="preserve"> </t>
        </r>
        <r>
          <rPr>
            <b/>
            <sz val="12"/>
            <rFont val="Tahoma"/>
            <family val="2"/>
          </rPr>
          <t xml:space="preserve"> </t>
        </r>
      </text>
    </comment>
    <comment ref="A57" authorId="0">
      <text>
        <r>
          <rPr>
            <b/>
            <sz val="12"/>
            <rFont val="Tahoma"/>
            <family val="2"/>
          </rPr>
          <t xml:space="preserve">DUI and DUAC, $200.00 Pull-Out, Section 56-5-2940 </t>
        </r>
        <r>
          <rPr>
            <sz val="12"/>
            <rFont val="Tahoma"/>
            <family val="2"/>
          </rPr>
          <t xml:space="preserve">
Section 56-5-2940 requires that $200.00 of each fine imposed pursuant to a third offense violation of Sections 56-5-2930 (DUI) and 56-5-2933 (DUAC) must be forwarded to the State Treasurer and placed into a special restricted account to be used by the State Law Enforcement Division to offset the costs of administration of the Datamaster, breath testing sight video programs, ignition interlock provisions, and toxicology laboratory.  This deduction from the fine would be in addition to the $100.00 deduction discussed in I.B.1 above.  The remainder of the fine shall be split pursuant to I.A.I. above, with 56% being retained by the county and 44% remitted to the state. These funds should be clearly designated in your monthly report to the County Treasurer and State Treasurer.  </t>
        </r>
      </text>
    </comment>
    <comment ref="N20" authorId="0">
      <text>
        <r>
          <rPr>
            <b/>
            <sz val="12"/>
            <rFont val="Tahoma"/>
            <family val="2"/>
          </rPr>
          <t xml:space="preserve">Bond estreatments, Section 17-15-260
</t>
        </r>
        <r>
          <rPr>
            <sz val="12"/>
            <rFont val="Tahoma"/>
            <family val="2"/>
          </rPr>
          <t>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rFont val="Tahoma"/>
            <family val="0"/>
          </rPr>
          <t xml:space="preserve">
</t>
        </r>
      </text>
    </comment>
    <comment ref="O29" authorId="0">
      <text>
        <r>
          <rPr>
            <b/>
            <sz val="12"/>
            <rFont val="Tahoma"/>
            <family val="2"/>
          </rPr>
          <t xml:space="preserve">Payment of estreatment in installments, Section 38-53-70
</t>
        </r>
        <r>
          <rPr>
            <sz val="12"/>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I.A.4. above.</t>
        </r>
        <r>
          <rPr>
            <sz val="8"/>
            <rFont val="Tahoma"/>
            <family val="0"/>
          </rPr>
          <t xml:space="preserve">
</t>
        </r>
      </text>
    </comment>
    <comment ref="P20" authorId="0">
      <text>
        <r>
          <rPr>
            <b/>
            <sz val="12"/>
            <rFont val="Tahoma"/>
            <family val="2"/>
          </rPr>
          <t xml:space="preserve">Insurance fraud, Section 38-55-560
</t>
        </r>
        <r>
          <rPr>
            <sz val="12"/>
            <rFont val="Tahoma"/>
            <family val="2"/>
          </rPr>
          <t>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See "Attachment I" for use in transmitting these funds to the County Treasurer. The assessments discussed in I.A.2., I.A.3., I.A.4., and I.A.5. above should also be collected on these violations.</t>
        </r>
        <r>
          <rPr>
            <sz val="8"/>
            <rFont val="Tahoma"/>
            <family val="2"/>
          </rPr>
          <t xml:space="preserve">
</t>
        </r>
      </text>
    </comment>
    <comment ref="R20" authorId="0">
      <text>
        <r>
          <rPr>
            <b/>
            <sz val="12"/>
            <rFont val="Tahoma"/>
            <family val="2"/>
          </rPr>
          <t xml:space="preserve">Cruelty to animals, Section 47-1-160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split pursuant to I.A.I. above, with 56% being retained by the county and 44% remitted to the state. These funds should be clearly noted on your report to the County Treasurer so that the proper amount of the fine is distributed to the appropriate agency. See "Attachment J" for use in transmitting these funds to the County Treasurer. The assessments discussed in I.A.2., I.A.3., I.A.4., and I.A.5. above should be collected on these violations.</t>
        </r>
        <r>
          <rPr>
            <sz val="8"/>
            <rFont val="Tahoma"/>
            <family val="2"/>
          </rPr>
          <t xml:space="preserve">
</t>
        </r>
      </text>
    </comment>
    <comment ref="T20" authorId="0">
      <text>
        <r>
          <rPr>
            <b/>
            <sz val="12"/>
            <rFont val="Tahoma"/>
            <family val="2"/>
          </rPr>
          <t xml:space="preserve">Game or fish law violations, Sections 50-9-910, 50-5-25, 50-21-160, 50-23-220, and 50-9-920
</t>
        </r>
        <r>
          <rPr>
            <sz val="12"/>
            <rFont val="Tahoma"/>
            <family val="2"/>
          </rPr>
          <t xml:space="preserve">
Pursuant to section 50-9-910, one hundred percent of all revenues from fines and forfeitures from violations of Chapters 1 through 16 of Title 50 (Fish, Game, and Wildlife), except for violations of marine resources laws, shall be transmitted to the County Treasurer monthly. The treasurer then transmits the funds by the 15th of each month to the Department of Natural Resources, Accounting Department, to be credited to the County Game and Fish Fund for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immediately above, that section provides that one hundred percent of these fines shall be transmitted to the County Treasurer monthly, and then forwarded to the State Treasurer by the 15th of each month, to be credited to the Wildlife Department and deposited in the County Game and Fish Fund for the county in which the offense occurred.</t>
        </r>
        <r>
          <rPr>
            <sz val="8"/>
            <rFont val="Tahoma"/>
            <family val="2"/>
          </rPr>
          <t xml:space="preserve">
</t>
        </r>
      </text>
    </comment>
    <comment ref="X20" authorId="0">
      <text>
        <r>
          <rPr>
            <sz val="12"/>
            <rFont val="Tahoma"/>
            <family val="2"/>
          </rPr>
          <t xml:space="preserve">Section 50-21-160 provides that 75% of all fine revenues generated pursuant to offenses contained within Chapter 21 of Title 50 shall be forwarded to the County Treasurer monthly, who shall forward it by the 15th of each month to the Wildlife Department, Natural Resource Enforcement Division.  25% of those fines must be forwarded to the County Treasurer monthly and retained by the County in which the fine is levied, and placed in the County General Fund.
</t>
        </r>
      </text>
    </comment>
    <comment ref="Z20" authorId="0">
      <text>
        <r>
          <rPr>
            <b/>
            <sz val="12"/>
            <rFont val="Tahoma"/>
            <family val="2"/>
          </rPr>
          <t>Axle weight and gross weight violations, Section 56-5-4160</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I.A.2., I.A.4., and I.A.5., but not I.A.3., above should be collected on weight violations.</t>
        </r>
      </text>
    </comment>
    <comment ref="A44" authorId="0">
      <text>
        <r>
          <rPr>
            <b/>
            <sz val="10"/>
            <rFont val="Tahoma"/>
            <family val="2"/>
          </rPr>
          <t>§ 14-1-206. Additional assessment, general sessions or family court;  remittance;  disposition;  annual audits.
  (A) Beginning January 1, 1995, and continuously after that date, a person who is convicted of, pleads guilty or nolo contendere to, or forfeits bond for an offense tried in general sessions court must pay an amount equal to one hundred percent of the fine imposed as an assessment.  This assessment must be paid to the clerk of court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thirty-eight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47.17 percent for programs established pursuant to Chapter 21 of Title 24 and the Shock Incarceration Program as provided in Article 13, Chapter 13 of Title 24;
 (2) 16.52 percent to the Department of Public Safety program of training in the fields of law enforcement and criminal justice;
 (3) .5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16.21 percent to the Office of Indigent Defense for the defense of indigents;
 (5) 13.26 percent for the State Office of Victim Assistance;
 (6) 5.34 percent to the general fund;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r>
          <rPr>
            <b/>
            <sz val="8"/>
            <rFont val="Tahoma"/>
            <family val="0"/>
          </rPr>
          <t xml:space="preserve">
  </t>
        </r>
        <r>
          <rPr>
            <sz val="8"/>
            <rFont val="Tahoma"/>
            <family val="0"/>
          </rPr>
          <t xml:space="preserve">
</t>
        </r>
      </text>
    </comment>
    <comment ref="A39" authorId="1">
      <text>
        <r>
          <rPr>
            <b/>
            <sz val="11"/>
            <color indexed="10"/>
            <rFont val="Tahoma"/>
            <family val="2"/>
          </rPr>
          <t xml:space="preserve">10. Conditional Discharge fee, Section 44-53-450(C) </t>
        </r>
        <r>
          <rPr>
            <b/>
            <sz val="11"/>
            <rFont val="Tahoma"/>
            <family val="2"/>
          </rPr>
          <t xml:space="preserve">
Before a person may be discharged and proceedings dismissed in a General Sessions court as a result of the successful completion of a conditional discharge as defined in 44-53-450, the person must pay a fee of three hundred fifty dollars.  No portion of the fee may be waived, reduced, or suspended, except in the case of indigency.  If the court determines that a person is indigent, the court may partially or totally waive, reduce, or suspend the fee.
T
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List>
</comments>
</file>

<file path=xl/comments2.xml><?xml version="1.0" encoding="utf-8"?>
<comments xmlns="http://schemas.openxmlformats.org/spreadsheetml/2006/main">
  <authors>
    <author>tleverette</author>
    <author>Leverette</author>
    <author>SCJD</author>
  </authors>
  <commentList>
    <comment ref="A4" authorId="0">
      <text>
        <r>
          <rPr>
            <b/>
            <sz val="8"/>
            <rFont val="Tahoma"/>
            <family val="0"/>
          </rPr>
          <t>IF BOND ESTREATEMENT ENTER TOTAL BOND AMOUNT</t>
        </r>
        <r>
          <rPr>
            <sz val="8"/>
            <rFont val="Tahoma"/>
            <family val="0"/>
          </rPr>
          <t xml:space="preserve">
</t>
        </r>
      </text>
    </comment>
    <comment ref="A46" authorId="1">
      <text>
        <r>
          <rPr>
            <b/>
            <sz val="12"/>
            <rFont val="Tahoma"/>
            <family val="2"/>
          </rPr>
          <t xml:space="preserve">Magistrates' criminal fines, penalties or forfeitures, Section 22-1-90
</t>
        </r>
        <r>
          <rPr>
            <sz val="12"/>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sz val="8"/>
            <rFont val="Tahoma"/>
            <family val="2"/>
          </rPr>
          <t xml:space="preserve">
</t>
        </r>
      </text>
    </comment>
    <comment ref="A40" authorId="1">
      <text>
        <r>
          <rPr>
            <b/>
            <sz val="12"/>
            <rFont val="Tahoma"/>
            <family val="2"/>
          </rPr>
          <t xml:space="preserve">Assessment, Section 14-1-207
</t>
        </r>
        <r>
          <rPr>
            <sz val="12"/>
            <rFont val="Tahoma"/>
            <family val="2"/>
          </rPr>
          <t xml:space="preserve">Section 47.11 of the Temporary Provisions of the General Appropriations Act, which suspends Section 14-1-207 for the fiscal year 2008 - 2009, requires any person who is convicted, pleads guilty or nolo contendere to, or forfeits bond for an offense tried in magistrates court to pay an assessment in an amount equal to 107.5% of the fine actually imposed. If a portion of the fine is suspended, the assessment is calculated on the amount of the fine that is not suspended.  This assessment applies to county ordinances also.  The assessment cannot be waived, reduced, or suspended. The assessment may not be imposed on convictions for violations of Sections 56-3-1970, 56-5-2510, and 56-5-2530, or another State law, municipal ordinance, or county ordinance restricting parking in a prohibited zone or in a parking place clearly designated for handicapped persons. </t>
        </r>
        <r>
          <rPr>
            <b/>
            <sz val="12"/>
            <rFont val="Tahoma"/>
            <family val="2"/>
          </rPr>
          <t xml:space="preserve"> </t>
        </r>
        <r>
          <rPr>
            <sz val="12"/>
            <rFont val="Tahoma"/>
            <family val="2"/>
          </rPr>
          <t xml:space="preserve">
</t>
        </r>
        <r>
          <rPr>
            <sz val="8"/>
            <rFont val="Tahoma"/>
            <family val="0"/>
          </rPr>
          <t xml:space="preserve">
</t>
        </r>
      </text>
    </comment>
    <comment ref="A29" authorId="1">
      <text>
        <r>
          <rPr>
            <b/>
            <sz val="12"/>
            <color indexed="10"/>
            <rFont val="Tahoma"/>
            <family val="2"/>
          </rPr>
          <t>§ 14-1-211. General Sessions Court surcharge;  fund retention for crime victim services;  unused funds;  reports;  audits.</t>
        </r>
        <r>
          <rPr>
            <b/>
            <sz val="12"/>
            <rFont val="Tahoma"/>
            <family val="2"/>
          </rPr>
          <t xml:space="preserve">
 (A)(1) In addition to all other assessments and surcharges, a one hundred dollar surcharge is imposed on all convictions obtained in general sessions court and </t>
        </r>
        <r>
          <rPr>
            <b/>
            <sz val="12"/>
            <color indexed="10"/>
            <rFont val="Tahoma"/>
            <family val="2"/>
          </rPr>
          <t>a twenty-five dollar surcharge is imposed on all convictions obtained in magistrates and municipal courts in this State.</t>
        </r>
        <r>
          <rPr>
            <b/>
            <sz val="12"/>
            <rFont val="Tahoma"/>
            <family val="2"/>
          </rPr>
          <t xml:space="preserve">  The surcharge may not be imposed on convictions for misdemeanor traffic offenses including, but not limited to, violations of Sections 56-3-1970 </t>
        </r>
        <r>
          <rPr>
            <b/>
            <sz val="12"/>
            <color indexed="39"/>
            <rFont val="Tahoma"/>
            <family val="2"/>
          </rPr>
          <t>(Handicapped Parking)</t>
        </r>
        <r>
          <rPr>
            <b/>
            <sz val="12"/>
            <rFont val="Tahoma"/>
            <family val="2"/>
          </rPr>
          <t xml:space="preserve">  , 56-5-2510 </t>
        </r>
        <r>
          <rPr>
            <b/>
            <sz val="12"/>
            <color indexed="12"/>
            <rFont val="Tahoma"/>
            <family val="2"/>
          </rPr>
          <t>(Stopping, standing or parking outside of business)</t>
        </r>
        <r>
          <rPr>
            <b/>
            <sz val="12"/>
            <rFont val="Tahoma"/>
            <family val="2"/>
          </rPr>
          <t xml:space="preserve">  , and 56-5-2530 </t>
        </r>
        <r>
          <rPr>
            <b/>
            <sz val="12"/>
            <color indexed="12"/>
            <rFont val="Tahoma"/>
            <family val="2"/>
          </rPr>
          <t>(Stopping, standing or parking prohibited in specified places)</t>
        </r>
        <r>
          <rPr>
            <b/>
            <sz val="12"/>
            <rFont val="Tahoma"/>
            <family val="2"/>
          </rPr>
          <t xml:space="preserve">, or another state law, municipal ordinance, or county ordinance restricting parking in a prohibited zone or in a parking place clearly designated for handicapped persons.  However, the surcharge applies to all violations of Section 56-5-2930 </t>
        </r>
        <r>
          <rPr>
            <b/>
            <sz val="12"/>
            <color indexed="12"/>
            <rFont val="Tahoma"/>
            <family val="2"/>
          </rPr>
          <t>(DUI)</t>
        </r>
        <r>
          <rPr>
            <b/>
            <sz val="12"/>
            <rFont val="Tahoma"/>
            <family val="2"/>
          </rPr>
          <t xml:space="preserve"> and  Section 56-5-2933 </t>
        </r>
        <r>
          <rPr>
            <b/>
            <sz val="12"/>
            <color indexed="12"/>
            <rFont val="Tahoma"/>
            <family val="2"/>
          </rPr>
          <t>(DUAC)</t>
        </r>
        <r>
          <rPr>
            <b/>
            <sz val="12"/>
            <rFont val="Tahoma"/>
            <family val="2"/>
          </rPr>
          <t>.  No portion of the surcharge may be waived, reduced, or suspended.</t>
        </r>
      </text>
    </comment>
    <comment ref="A30" authorId="1">
      <text>
        <r>
          <rPr>
            <b/>
            <sz val="12"/>
            <color indexed="10"/>
            <rFont val="Tahoma"/>
            <family val="2"/>
          </rPr>
          <t>4. Surcharge on all convictions, Law Enforcement Funding, Section 14-1-212</t>
        </r>
        <r>
          <rPr>
            <b/>
            <sz val="12"/>
            <rFont val="Tahoma"/>
            <family val="2"/>
          </rPr>
          <t xml:space="preserve">
In addition to all other assessments and surcharges, a twenty-five dollar surcharge is levied </t>
        </r>
        <r>
          <rPr>
            <b/>
            <sz val="12"/>
            <color indexed="12"/>
            <rFont val="Tahoma"/>
            <family val="2"/>
          </rPr>
          <t xml:space="preserve">on all fines, forfeitures, escheatments, or other monetary penalties imposed in magistrates court for misdemeanor traffic offenses or non-traffic (criminal) convictions, including county ordinances. </t>
        </r>
        <r>
          <rPr>
            <b/>
            <sz val="12"/>
            <rFont val="Tahoma"/>
            <family val="2"/>
          </rPr>
          <t xml:space="preserve"> No portion of the surcharge may be waived, reduced, or suspended.  The surcharge does not apply to state or local laws regulating parking.  Therefore, the $25.00 surcharge should not be added to fines resulting from a conviction of any parking regulations.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0"/>
          </rPr>
          <t xml:space="preserve">
</t>
        </r>
      </text>
    </comment>
    <comment ref="A35" authorId="1">
      <text>
        <r>
          <rPr>
            <b/>
            <sz val="12"/>
            <color indexed="10"/>
            <rFont val="Tahoma"/>
            <family val="2"/>
          </rPr>
          <t>5. Surcharge on all convictions, Criminal Justice Academy Funding, Section 90.5, Part 1B Temporary Provisos</t>
        </r>
        <r>
          <rPr>
            <b/>
            <sz val="12"/>
            <rFont val="Tahoma"/>
            <family val="2"/>
          </rPr>
          <t xml:space="preserve">
</t>
        </r>
        <r>
          <rPr>
            <sz val="12"/>
            <rFont val="Tahoma"/>
            <family val="2"/>
          </rPr>
          <t>In addition to all other assessments and surcharges during the current fiscal year, a five dollar surcharge to fund training at the SC Criminal Justice Academy</t>
        </r>
        <r>
          <rPr>
            <b/>
            <sz val="12"/>
            <color indexed="12"/>
            <rFont val="Tahoma"/>
            <family val="2"/>
          </rPr>
          <t xml:space="preserve"> is also levied on all fines and monetary penalties imposed in the magistrate court for misdemeanor traffic offenses or for non-traffic violations.</t>
        </r>
        <r>
          <rPr>
            <sz val="12"/>
            <rFont val="Tahoma"/>
            <family val="2"/>
          </rPr>
          <t xml:space="preserve">  No portion of the surcharge may be waived, reduced, or suspended.  However, this surcharge does not apply to any State or local laws concerning parking violations.  Therefore, the $5.00 Criminal Justice Academy surcharge should not be collected on any parking violations adjudicated in magistrate courts.  
The revenue collected pursuant to this surcharge must be retained by the jurisdiction which heard or processed the case and paid to the State Treasurer within thirty days after receipt.  These funds should be clearly designated when transmitted to your County Treasurer and then forwarded to the State Treasurer.</t>
        </r>
      </text>
    </comment>
    <comment ref="A31" authorId="1">
      <text>
        <r>
          <rPr>
            <b/>
            <sz val="12"/>
            <color indexed="12"/>
            <rFont val="Tahoma"/>
            <family val="2"/>
          </rPr>
          <t>Surcharge on convictions of Sections 56-5-2930 (DUI) and 56-5-2933 (DUAC), Section 14-1-211(A)(2)</t>
        </r>
        <r>
          <rPr>
            <b/>
            <sz val="12"/>
            <rFont val="Tahoma"/>
            <family val="2"/>
          </rPr>
          <t xml:space="preserve">
</t>
        </r>
        <r>
          <rPr>
            <sz val="12"/>
            <rFont val="Tahoma"/>
            <family val="2"/>
          </rPr>
          <t xml:space="preserve">Section 14-1-211(A)(2) requires that a one hundred dollar surcharge </t>
        </r>
        <r>
          <rPr>
            <sz val="12"/>
            <color indexed="12"/>
            <rFont val="Tahoma"/>
            <family val="2"/>
          </rPr>
          <t>be imposed on all convictions of Sections 56-5-2930(DUI) and 56-5-2933(DUAC)</t>
        </r>
        <r>
          <rPr>
            <sz val="12"/>
            <rFont val="Tahoma"/>
            <family val="2"/>
          </rPr>
          <t xml:space="preserve">.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sz val="8"/>
            <rFont val="Tahoma"/>
            <family val="2"/>
          </rPr>
          <t xml:space="preserve">
</t>
        </r>
      </text>
    </comment>
    <comment ref="A32" authorId="1">
      <text>
        <r>
          <rPr>
            <b/>
            <sz val="12"/>
            <color indexed="10"/>
            <rFont val="Tahoma"/>
            <family val="2"/>
          </rPr>
          <t>DUI assessment, Section 56-5-2995(A)</t>
        </r>
        <r>
          <rPr>
            <b/>
            <sz val="12"/>
            <rFont val="Tahoma"/>
            <family val="2"/>
          </rPr>
          <t xml:space="preserve">
</t>
        </r>
        <r>
          <rPr>
            <sz val="12"/>
            <rFont val="Tahoma"/>
            <family val="2"/>
          </rPr>
          <t xml:space="preserve">In addition to the assessment and surcharges discussed in V.A.2., V.A.3., V.A.4., V.A.5., and V.A.6. above, a </t>
        </r>
        <r>
          <rPr>
            <sz val="12"/>
            <color indexed="12"/>
            <rFont val="Tahoma"/>
            <family val="2"/>
          </rPr>
          <t>twelve dollar assessment must be imposed for all convictions of Section 56-5-2930, DUI, or Section 56-5-2933, DUAC</t>
        </r>
        <r>
          <rPr>
            <sz val="12"/>
            <rFont val="Tahoma"/>
            <family val="2"/>
          </rPr>
          <t xml:space="preserve">, obtained in magistrates court. These funds should be clearly designated and transferred to your County Treasurer for remittance to the State Treasurer for disbursal pursuant to Section 14-1-201. </t>
        </r>
        <r>
          <rPr>
            <sz val="8"/>
            <rFont val="Tahoma"/>
            <family val="0"/>
          </rPr>
          <t xml:space="preserve">
</t>
        </r>
      </text>
    </comment>
    <comment ref="A33" authorId="1">
      <text>
        <r>
          <rPr>
            <b/>
            <sz val="12"/>
            <color indexed="10"/>
            <rFont val="Tahoma"/>
            <family val="2"/>
          </rPr>
          <t xml:space="preserve">  8. Drug Court Surcharge, Section 14-1-213</t>
        </r>
        <r>
          <rPr>
            <b/>
            <sz val="12"/>
            <rFont val="Tahoma"/>
            <family val="2"/>
          </rPr>
          <t xml:space="preserve">
</t>
        </r>
        <r>
          <rPr>
            <sz val="12"/>
            <rFont val="Tahoma"/>
            <family val="2"/>
          </rPr>
          <t xml:space="preserve">In addition to all other assessments and surcharges required to be imposed by law, during fiscal year 2010-2011, </t>
        </r>
        <r>
          <rPr>
            <sz val="12"/>
            <color indexed="12"/>
            <rFont val="Tahoma"/>
            <family val="2"/>
          </rPr>
          <t>a one hundred fifty dollar surcharge is imposed on all misdemeanor drug offense convictions in the magistrate court.</t>
        </r>
        <r>
          <rPr>
            <sz val="12"/>
            <rFont val="Tahoma"/>
            <family val="2"/>
          </rPr>
          <t xml:space="preserve">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text>
    </comment>
    <comment ref="A28" authorId="1">
      <text>
        <r>
          <rPr>
            <b/>
            <sz val="12"/>
            <rFont val="Tahoma"/>
            <family val="2"/>
          </rPr>
          <t>Payment of the fine and assessment by installments, Section 14-1-209(B) and 3% collection cost charge, Section 14-17-725</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rFont val="Tahoma"/>
            <family val="0"/>
          </rPr>
          <t xml:space="preserve">
</t>
        </r>
      </text>
    </comment>
    <comment ref="A34" authorId="1">
      <text>
        <r>
          <rPr>
            <b/>
            <sz val="12"/>
            <rFont val="Tahoma"/>
            <family val="2"/>
          </rPr>
          <t xml:space="preserve">Boating Under the Influence Breath Test Fee, Section 50-21-114
</t>
        </r>
        <r>
          <rPr>
            <sz val="12"/>
            <rFont val="Tahoma"/>
            <family val="2"/>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A36" authorId="1">
      <text>
        <r>
          <rPr>
            <b/>
            <sz val="12"/>
            <rFont val="Tahoma"/>
            <family val="2"/>
          </rPr>
          <t xml:space="preserve">DUI, DUAC Breath Test Fee, Section 56-5-2950(E)                                                                         </t>
        </r>
        <r>
          <rPr>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b/>
            <sz val="12"/>
            <rFont val="Tahoma"/>
            <family val="2"/>
          </rPr>
          <t xml:space="preserve"> </t>
        </r>
      </text>
    </comment>
    <comment ref="A37" authorId="1">
      <text>
        <r>
          <rPr>
            <b/>
            <sz val="12"/>
            <rFont val="Tahoma"/>
            <family val="2"/>
          </rPr>
          <t xml:space="preserve">Administrative court costs in fraudulent check cases, Sections 34-11- 70(b) and (c), and 34-11-90(c) and (d)
</t>
        </r>
        <r>
          <rPr>
            <sz val="12"/>
            <rFont val="Tahoma"/>
            <family val="2"/>
          </rPr>
          <t>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t>
        </r>
        <r>
          <rPr>
            <b/>
            <sz val="12"/>
            <rFont val="Tahoma"/>
            <family val="2"/>
          </rPr>
          <t xml:space="preserve"> </t>
        </r>
        <r>
          <rPr>
            <b/>
            <sz val="8"/>
            <rFont val="Tahoma"/>
            <family val="0"/>
          </rPr>
          <t xml:space="preserve">
</t>
        </r>
        <r>
          <rPr>
            <sz val="8"/>
            <rFont val="Tahoma"/>
            <family val="0"/>
          </rPr>
          <t xml:space="preserve">
</t>
        </r>
      </text>
    </comment>
    <comment ref="A54" authorId="1">
      <text>
        <r>
          <rPr>
            <b/>
            <sz val="12"/>
            <rFont val="Tahoma"/>
            <family val="2"/>
          </rPr>
          <t xml:space="preserve">DUI and DUAC, $100.00 Pull-Out, Section 56-5-2940 
</t>
        </r>
        <r>
          <rPr>
            <sz val="12"/>
            <rFont val="Tahoma"/>
            <family val="2"/>
          </rPr>
          <t xml:space="preserve">Section 56-5-2940 requires that $100.00 of each fine imposed pursuant to Sections 56-5-2930 (DUI) and 56-5-2933 (DUAC) must be forwarded to the State Treasurer and placed into a special restricted account to be used by the </t>
        </r>
        <r>
          <rPr>
            <sz val="12"/>
            <color indexed="10"/>
            <rFont val="Tahoma"/>
            <family val="2"/>
          </rPr>
          <t>Department of Public Safety for the Highway Patrol.</t>
        </r>
        <r>
          <rPr>
            <sz val="12"/>
            <rFont val="Tahoma"/>
            <family val="2"/>
          </rPr>
          <t xml:space="preserve">   This applies to first and subsequent offenses of those statutes.  The remainder of the fine shall be retained by the jurisdiction that disposed of the case.  These funds should be clearly designated in your monthly report to the County Treasurer and State Treasurer.  </t>
        </r>
        <r>
          <rPr>
            <b/>
            <sz val="12"/>
            <rFont val="Tahoma"/>
            <family val="2"/>
          </rPr>
          <t xml:space="preserve">
DUS, $100.00 Pull-Out, Section 56-1-460 (C)
</t>
        </r>
        <r>
          <rPr>
            <sz val="12"/>
            <rFont val="Tahoma"/>
            <family val="2"/>
          </rPr>
          <t xml:space="preserve">
Section 56-1-460(C) as it relates to Driving under Suspension requires that $100.00 of each fine imposed pursuant to that section must be forwarded to the State Treasurer and placed into a special restricted account to be used by the </t>
        </r>
        <r>
          <rPr>
            <sz val="12"/>
            <color indexed="10"/>
            <rFont val="Tahoma"/>
            <family val="2"/>
          </rPr>
          <t xml:space="preserve">Department of Public Safety for the Highway Patrol.  </t>
        </r>
        <r>
          <rPr>
            <sz val="12"/>
            <rFont val="Tahoma"/>
            <family val="2"/>
          </rPr>
          <t xml:space="preserve">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sz val="8"/>
            <rFont val="Tahoma"/>
            <family val="0"/>
          </rPr>
          <t xml:space="preserve">
</t>
        </r>
      </text>
    </comment>
    <comment ref="N19" authorId="1">
      <text>
        <r>
          <rPr>
            <b/>
            <sz val="12"/>
            <rFont val="Tahoma"/>
            <family val="2"/>
          </rPr>
          <t xml:space="preserve">Bond estreatments, Section 17-15-260
</t>
        </r>
        <r>
          <rPr>
            <sz val="12"/>
            <rFont val="Tahoma"/>
            <family val="2"/>
          </rPr>
          <t xml:space="preserve">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
</t>
        </r>
      </text>
    </comment>
    <comment ref="O28" authorId="1">
      <text>
        <r>
          <rPr>
            <b/>
            <sz val="12"/>
            <rFont val="Tahoma"/>
            <family val="2"/>
          </rPr>
          <t xml:space="preserve">Payment of estreatment in installments, Section 38-53-70
</t>
        </r>
        <r>
          <rPr>
            <sz val="12"/>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V.A.3. above.</t>
        </r>
        <r>
          <rPr>
            <sz val="8"/>
            <rFont val="Tahoma"/>
            <family val="0"/>
          </rPr>
          <t xml:space="preserve">
</t>
        </r>
      </text>
    </comment>
    <comment ref="A49"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t>
        </r>
        <r>
          <rPr>
            <sz val="8"/>
            <rFont val="Tahoma"/>
            <family val="0"/>
          </rPr>
          <t xml:space="preserve">
</t>
        </r>
      </text>
    </comment>
    <comment ref="A50"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r>
          <rPr>
            <sz val="8"/>
            <rFont val="Tahoma"/>
            <family val="0"/>
          </rPr>
          <t xml:space="preserve">
</t>
        </r>
      </text>
    </comment>
    <comment ref="A51" authorId="1">
      <text>
        <r>
          <rPr>
            <b/>
            <sz val="12"/>
            <rFont val="Tahoma"/>
            <family val="2"/>
          </rPr>
          <t>Game or fish law violations, Sections 50-9-910, 50-5-25, 50-21-160, 50-23-220, and 50-9-920</t>
        </r>
        <r>
          <rPr>
            <sz val="12"/>
            <rFont val="Tahoma"/>
            <family val="2"/>
          </rPr>
          <t xml:space="preserve">
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X19" authorId="1">
      <text>
        <r>
          <rPr>
            <sz val="12"/>
            <rFont val="Tahoma"/>
            <family val="2"/>
          </rPr>
          <t xml:space="preserve">Section 50-21-160 provides that 75% of all fine revenues generated pursuant to offenses contained within Chapter 21 of Title 50 shall be forwarded to the County Treasurer monthly, and sent to the Wildlife Department, Natural Resource Enforcement Division by the 15th of each month.  25% of those fines must be forwarded to the County Treasurer and retained by the County in which the fine is levied, and placed in the County General Fund.  
</t>
        </r>
      </text>
    </comment>
    <comment ref="Z19" authorId="1">
      <text>
        <r>
          <rPr>
            <b/>
            <sz val="12"/>
            <rFont val="Tahoma"/>
            <family val="2"/>
          </rPr>
          <t>Axle weight and gross weight violations, Section 56-5-4160</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text>
    </comment>
    <comment ref="AB19"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rFont val="Tahoma"/>
            <family val="2"/>
          </rPr>
          <t xml:space="preserve">
</t>
        </r>
      </text>
    </comment>
    <comment ref="AN19" authorId="1">
      <text>
        <r>
          <rPr>
            <b/>
            <sz val="12"/>
            <rFont val="Tahoma"/>
            <family val="2"/>
          </rPr>
          <t xml:space="preserve">Seatbelt, County Ordinance Parking Violations, Sections 56-5-6540 
</t>
        </r>
        <r>
          <rPr>
            <sz val="12"/>
            <rFont val="Tahoma"/>
            <family val="2"/>
          </rPr>
          <t xml:space="preserve">
Pursuant to Section 56-5-6540, no assessments or surcharges shall be added to mandatory seatbelt law violations.  Therefore, the assessments discussed in V.A.2., V.A.3., V.A.4., and V.A.5. above should not be collected on seatbelt or child restraint violations.  The offense requires a $25 fine for each violation, which should be forwarded to your county treasurer. Also, no assessments or surcharges should be added to county or municipal ordinances relating to any parking violations</t>
        </r>
        <r>
          <rPr>
            <sz val="8"/>
            <rFont val="Tahoma"/>
            <family val="0"/>
          </rPr>
          <t xml:space="preserve">
</t>
        </r>
      </text>
    </comment>
    <comment ref="A48" authorId="1">
      <text>
        <r>
          <rPr>
            <b/>
            <sz val="12"/>
            <rFont val="Tahoma"/>
            <family val="2"/>
          </rPr>
          <t xml:space="preserve">Bond estreatments, Section 17-15-260
Section 17-15-260 provides that the funds resulting from a bond estreatment are divided as follows: 25% to the state general fund, </t>
        </r>
        <r>
          <rPr>
            <b/>
            <sz val="12"/>
            <color indexed="10"/>
            <rFont val="Tahoma"/>
            <family val="2"/>
          </rPr>
          <t>25% to the solicitor's office,</t>
        </r>
        <r>
          <rPr>
            <b/>
            <sz val="12"/>
            <rFont val="Tahoma"/>
            <family val="2"/>
          </rPr>
          <t xml:space="preserv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rFont val="Tahoma"/>
            <family val="0"/>
          </rPr>
          <t xml:space="preserve">
</t>
        </r>
      </text>
    </comment>
    <comment ref="A41" authorId="1">
      <text>
        <r>
          <rPr>
            <b/>
            <u val="single"/>
            <sz val="12"/>
            <color indexed="10"/>
            <rFont val="Tahoma"/>
            <family val="2"/>
          </rPr>
          <t>The 11.16% retained by the county must be used exclusively for providing victim services</t>
        </r>
        <r>
          <rPr>
            <sz val="12"/>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 </t>
        </r>
        <r>
          <rPr>
            <sz val="8"/>
            <rFont val="Tahoma"/>
            <family val="0"/>
          </rPr>
          <t xml:space="preserve">
</t>
        </r>
      </text>
    </comment>
    <comment ref="A42" authorId="1">
      <text>
        <r>
          <rPr>
            <sz val="10"/>
            <rFont val="Tahoma"/>
            <family val="2"/>
          </rPr>
          <t xml:space="preserve">The amount collected as assessments must be forwarded each month to the County Treasurer, who shall retain 11.16% of the revenue generated by the assessment for the county, and transmit the remaining </t>
        </r>
        <r>
          <rPr>
            <u val="single"/>
            <sz val="10"/>
            <color indexed="10"/>
            <rFont val="Tahoma"/>
            <family val="2"/>
          </rPr>
          <t>88.84% by the fifteenth of each month to the State Treasurer on</t>
        </r>
        <r>
          <rPr>
            <sz val="10"/>
            <rFont val="Tahoma"/>
            <family val="2"/>
          </rPr>
          <t xml:space="preserve"> forms and in a manner prescribed by him. 
§ 14-1-207. Additional assessment, magistrate's court;  remittance;  disposition;  annual audits.
  (A) Beginning January 1, 1995, and continuously after that date, a person who is convicted of, pleads guilty or nolo contendere to, or forfeits bond for an offense tried in magistrate's court must pay an amount equal to 100 percent of the fine imposed as an assessment.  This assessment must be paid to the magistrate and deposited as required by &gt; Section 22-1-70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12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as follows:
 (1) 35.12 percent for programs established pursuant to Chapter 21 of Title 24 and the Shock Incarceration Program as provided in Article 13, Chapter 13 of Title 24;
 (2) 22.49 percent to the Department of Public Safety program of training in the fields of law enforcement and criminal justice;
 (3) .65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20.42 percent for the State Office of Victim Assistance;
 (5) 8.94 percent to the general fund;
 (6) 11.38 percent to the Office of Indigent Defense for the defense of indigents;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text>
    </comment>
    <comment ref="A47" authorId="1">
      <text>
        <r>
          <rPr>
            <b/>
            <sz val="12"/>
            <rFont val="Tahoma"/>
            <family val="2"/>
          </rPr>
          <t xml:space="preserve">Magistrates' criminal fines, penalties or forfeitures, Section 22-1-90
</t>
        </r>
        <r>
          <rPr>
            <sz val="12"/>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b/>
            <sz val="8"/>
            <rFont val="Tahoma"/>
            <family val="0"/>
          </rPr>
          <t xml:space="preserve">
</t>
        </r>
        <r>
          <rPr>
            <sz val="8"/>
            <rFont val="Tahoma"/>
            <family val="0"/>
          </rPr>
          <t xml:space="preserve">
</t>
        </r>
      </text>
    </comment>
    <comment ref="A52" authorId="1">
      <text>
        <r>
          <rPr>
            <b/>
            <sz val="12"/>
            <rFont val="Tahoma"/>
            <family val="2"/>
          </rPr>
          <t xml:space="preserve">Axle weight and gross weight violations, Section 56-5-4160
</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r>
          <rPr>
            <sz val="8"/>
            <rFont val="Tahoma"/>
            <family val="2"/>
          </rPr>
          <t xml:space="preserve">
</t>
        </r>
      </text>
    </comment>
    <comment ref="A53"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Office of Regulatory Staff.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rFont val="Tahoma"/>
            <family val="2"/>
          </rPr>
          <t xml:space="preserve">
</t>
        </r>
      </text>
    </comment>
    <comment ref="AT19" authorId="1">
      <text>
        <r>
          <rPr>
            <b/>
            <sz val="14"/>
            <color indexed="10"/>
            <rFont val="Tahoma"/>
            <family val="2"/>
          </rPr>
          <t>Civil Penalty with Assessments</t>
        </r>
      </text>
    </comment>
    <comment ref="AH19" authorId="1">
      <text>
        <r>
          <rPr>
            <b/>
            <sz val="12"/>
            <rFont val="Tahoma"/>
            <family val="2"/>
          </rPr>
          <t xml:space="preserve">Surcharge on convictions of Sections 56-5-2930(DUI) and 56-5-2933(DUAC), Section 14-1-211(A)(2)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rFont val="Tahoma"/>
            <family val="2"/>
          </rPr>
          <t xml:space="preserve">
DUI assessment, Section 56-5-2995(A)
</t>
        </r>
        <r>
          <rPr>
            <sz val="12"/>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rFont val="Tahoma"/>
            <family val="2"/>
          </rPr>
          <t xml:space="preserve"> 
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J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2"/>
          </rPr>
          <t xml:space="preserve">
</t>
        </r>
      </text>
    </comment>
    <comment ref="C28" authorId="1">
      <text>
        <r>
          <rPr>
            <b/>
            <sz val="12"/>
            <rFont val="Tahoma"/>
            <family val="2"/>
          </rPr>
          <t xml:space="preserve">Payment of the fine and assessment by installments, Section 14-1-209(B)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rFont val="Tahoma"/>
            <family val="2"/>
          </rPr>
          <t xml:space="preserve">
</t>
        </r>
      </text>
    </comment>
    <comment ref="V19" authorId="1">
      <text>
        <r>
          <rPr>
            <b/>
            <sz val="12"/>
            <rFont val="Tahoma"/>
            <family val="2"/>
          </rPr>
          <t xml:space="preserve">Boating Under the Influence Breath Test Fee, Section 50-21-114
</t>
        </r>
        <r>
          <rPr>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t>
        </r>
        <r>
          <rPr>
            <sz val="8"/>
            <rFont val="Tahoma"/>
            <family val="0"/>
          </rPr>
          <t xml:space="preserve">
</t>
        </r>
      </text>
    </comment>
    <comment ref="AP19" authorId="1">
      <text>
        <r>
          <rPr>
            <b/>
            <sz val="12"/>
            <rFont val="Tahoma"/>
            <family val="2"/>
          </rPr>
          <t xml:space="preserve">Administrative court costs in fraudulent check cases, Sections 34-11- 70(b) and (c), and 34-11-90(c) and (d)
</t>
        </r>
        <r>
          <rPr>
            <sz val="12"/>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b/>
            <sz val="8"/>
            <rFont val="Tahoma"/>
            <family val="0"/>
          </rPr>
          <t xml:space="preserve">
</t>
        </r>
      </text>
    </comment>
    <comment ref="AR19" authorId="1">
      <text>
        <r>
          <rPr>
            <b/>
            <sz val="12"/>
            <rFont val="Tahoma"/>
            <family val="2"/>
          </rPr>
          <t xml:space="preserve">Administrative court costs in fraudulent check cases, Sections 34-11- 70(b) and (c), and 34-11-90(c) and (d)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sz val="8"/>
            <rFont val="Tahoma"/>
            <family val="0"/>
          </rPr>
          <t xml:space="preserve">
</t>
        </r>
      </text>
    </comment>
    <comment ref="AL19" authorId="1">
      <text>
        <r>
          <rPr>
            <b/>
            <sz val="12"/>
            <rFont val="Tahoma"/>
            <family val="2"/>
          </rPr>
          <t xml:space="preserve">DUS, $100.00 Pull-Out, Section 56-1-460 (c)
</t>
        </r>
        <r>
          <rPr>
            <sz val="12"/>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b/>
            <sz val="12"/>
            <rFont val="Tahoma"/>
            <family val="2"/>
          </rPr>
          <t xml:space="preserve">
Exception, Section 12-37-2740, DUS for Failure to Pay Property Tax
</t>
        </r>
        <r>
          <rPr>
            <sz val="12"/>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0"/>
          </rPr>
          <t xml:space="preserve">
</t>
        </r>
      </text>
    </comment>
    <comment ref="P19" authorId="1">
      <text>
        <r>
          <rPr>
            <b/>
            <sz val="12"/>
            <rFont val="Tahoma"/>
            <family val="2"/>
          </rPr>
          <t xml:space="preserve">Bond estreatments, Section 17-15-260
</t>
        </r>
        <r>
          <rPr>
            <sz val="12"/>
            <rFont val="Tahoma"/>
            <family val="2"/>
          </rPr>
          <t xml:space="preserve">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
</t>
        </r>
      </text>
    </comment>
    <comment ref="R19"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T19" authorId="1">
      <text>
        <r>
          <rPr>
            <b/>
            <sz val="12"/>
            <rFont val="Tahoma"/>
            <family val="2"/>
          </rPr>
          <t xml:space="preserve">Game or fish law violations, Sections 50-9-910, 50-5-25, 50-21-160, 50-23-220, and 50-9-920
</t>
        </r>
        <r>
          <rPr>
            <sz val="12"/>
            <rFont val="Tahoma"/>
            <family val="2"/>
          </rPr>
          <t xml:space="preserve">
Section 50-9-910 requires that one hundred percent of all revenues from fines and forfeitures from violations of Chapters 1 through 16 of Title 50 (Fish, Game, and Wildlife), except for violations of marine resources laws, shall be transmitted to the County Treasurer monthly. The treasurer then transmits the funds to the Department of Natural Resources, Accounting Department by the 15th of each month to be credited to the County Game and Fish Fund in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County Treasurer monthly, and then forwarded to the State Treasurer, to be credited to the Wildlife Department and deposited in the County Game and Fish Fund for the county in which the offense occurred by the 15th of each month</t>
        </r>
        <r>
          <rPr>
            <sz val="8"/>
            <rFont val="Tahoma"/>
            <family val="2"/>
          </rPr>
          <t xml:space="preserve">
</t>
        </r>
      </text>
    </comment>
    <comment ref="A38" authorId="2">
      <text>
        <r>
          <rPr>
            <b/>
            <sz val="11"/>
            <color indexed="10"/>
            <rFont val="Tahoma"/>
            <family val="2"/>
          </rPr>
          <t>13.  Conditional Discharge fee, Section 44-53-450(C)</t>
        </r>
        <r>
          <rPr>
            <b/>
            <sz val="11"/>
            <rFont val="Tahoma"/>
            <family val="2"/>
          </rPr>
          <t xml:space="preserve">
Before a person may be discharged and proceedings dismissed in a Municipal court as a result of the successful completion of a </t>
        </r>
        <r>
          <rPr>
            <b/>
            <sz val="11"/>
            <color indexed="12"/>
            <rFont val="Tahoma"/>
            <family val="2"/>
          </rPr>
          <t>conditional discharge as defined in 44-53-450, the person must pay a fee of one hundred fifty dollars</t>
        </r>
        <r>
          <rPr>
            <b/>
            <sz val="11"/>
            <rFont val="Tahoma"/>
            <family val="2"/>
          </rPr>
          <t>.  No portion of the fee may be waived, reduced, or suspended, except in the case of indigency.  If the court determines that a person is indigent, the court may partially or totally waive, reduce, or suspend the fee.
The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 ref="H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2"/>
          </rPr>
          <t xml:space="preserve">
</t>
        </r>
      </text>
    </comment>
    <comment ref="AJ19" authorId="1">
      <text>
        <r>
          <rPr>
            <b/>
            <sz val="12"/>
            <rFont val="Tahoma"/>
            <family val="2"/>
          </rPr>
          <t xml:space="preserve">Surcharge on convictions of Sections 56-5-2930(DUI) and 56-5-2933(DUAC), Section 14-1-211(A)(2)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rFont val="Tahoma"/>
            <family val="2"/>
          </rPr>
          <t xml:space="preserve">
DUI assessment, Section 56-5-2995(A)
</t>
        </r>
        <r>
          <rPr>
            <sz val="12"/>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rFont val="Tahoma"/>
            <family val="2"/>
          </rPr>
          <t xml:space="preserve"> 
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J36" authorId="1">
      <text>
        <r>
          <rPr>
            <b/>
            <sz val="12"/>
            <rFont val="Tahoma"/>
            <family val="2"/>
          </rPr>
          <t xml:space="preserve">DUI, DUAC Breath Test Fee, Section 56-5-2950(E
</t>
        </r>
        <r>
          <rPr>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The $25.00 breathalyzer fee applies only to those charges made on or after February 10, 2009, at 12:00 p.m</t>
        </r>
        <r>
          <rPr>
            <sz val="8"/>
            <rFont val="Tahoma"/>
            <family val="0"/>
          </rPr>
          <t xml:space="preserve">
</t>
        </r>
      </text>
    </comment>
  </commentList>
</comments>
</file>

<file path=xl/comments3.xml><?xml version="1.0" encoding="utf-8"?>
<comments xmlns="http://schemas.openxmlformats.org/spreadsheetml/2006/main">
  <authors>
    <author>tleverette</author>
    <author>Leverette</author>
    <author>SCJD</author>
  </authors>
  <commentList>
    <comment ref="A4" authorId="0">
      <text>
        <r>
          <rPr>
            <b/>
            <sz val="8"/>
            <rFont val="Tahoma"/>
            <family val="0"/>
          </rPr>
          <t>IF BOND ESTREATEMENTS ENTER TOTAL BOND AMOUNT</t>
        </r>
        <r>
          <rPr>
            <sz val="8"/>
            <rFont val="Tahoma"/>
            <family val="0"/>
          </rPr>
          <t xml:space="preserve">
</t>
        </r>
      </text>
    </comment>
    <comment ref="A47" authorId="1">
      <text>
        <r>
          <rPr>
            <b/>
            <sz val="12"/>
            <rFont val="Tahoma"/>
            <family val="2"/>
          </rPr>
          <t>Municipal Judges' criminal fines, penalties, or forfeitures, Section 14-25-85</t>
        </r>
        <r>
          <rPr>
            <sz val="12"/>
            <rFont val="Tahoma"/>
            <family val="2"/>
          </rPr>
          <t xml:space="preserve">
Generally, the revenue generated from criminal fines, penalties, and forfeitures in municipal court is retained by the municipality. However, you may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58-23-590(E); tattooing regulation violations, Section 44-34-100(G); seatbelt, municipal ordinance parking violations, Section 56-5-6540; littering, Section 16-11-700; and cases transferred from general sessions court, Section 22-3-545.
Every criminal fine and penalty collected by the municipal court is to be forthwith turned over by the municipal court clerk to the Municipal Treasurer for which such court is held. It is recommended that copies of the docket be transmitted with the monies to facilitate accounting of deposits with the treasurer.</t>
        </r>
      </text>
    </comment>
    <comment ref="A40" authorId="1">
      <text>
        <r>
          <rPr>
            <b/>
            <sz val="12"/>
            <color indexed="10"/>
            <rFont val="Tahoma"/>
            <family val="2"/>
          </rPr>
          <t>Assessment, Section 14-1-208</t>
        </r>
        <r>
          <rPr>
            <b/>
            <sz val="12"/>
            <rFont val="Tahoma"/>
            <family val="2"/>
          </rPr>
          <t xml:space="preserve">
Section 47.11 of the Temporary Provisions of the General Appropriations Act, which suspends Section 14-1-208 for the fiscal year 2008 - 2009, requires any person who is</t>
        </r>
        <r>
          <rPr>
            <b/>
            <sz val="12"/>
            <color indexed="17"/>
            <rFont val="Tahoma"/>
            <family val="2"/>
          </rPr>
          <t xml:space="preserve"> convicted of, pleading guilty or nolo contendere to, or forfeiting bond for an offense tried in municipal court to pay an assessment in an amount equal to 107.5% of the fine actually imposed.</t>
        </r>
        <r>
          <rPr>
            <b/>
            <sz val="12"/>
            <rFont val="Tahoma"/>
            <family val="2"/>
          </rPr>
          <t xml:space="preserve"> If a portion of the fine is suspended, the assessment is calculated on the amount of the fine that is not suspended.  This assessment also applies to municipal ordinances.  
 The assessment cannot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  
The amount collected as assessments must be forwarded each month to the Municipal Treasurer, who shall retain 11.16% of the revenue generated by the assessment for the municipality and transmit the remaining 88.84% by the fifteenth of each month to the State Treasurer on forms and in a manner prescribed by him.</t>
        </r>
      </text>
    </comment>
    <comment ref="A41" authorId="1">
      <text>
        <r>
          <rPr>
            <b/>
            <u val="single"/>
            <sz val="12"/>
            <color indexed="10"/>
            <rFont val="Tahoma"/>
            <family val="2"/>
          </rPr>
          <t>The 11.16% retained by the municipality must be used exclusively for providing victim services</t>
        </r>
        <r>
          <rPr>
            <sz val="12"/>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Municipal Treasurer which are not used for victim services at the end of the fiscal year must be carried forward to the next year and used exclusively for services for victims of crimes. All unused funds must be separately identified in the municipality's adopted budget as funds unused and carried forward from previous years.</t>
        </r>
        <r>
          <rPr>
            <sz val="8"/>
            <rFont val="Tahoma"/>
            <family val="0"/>
          </rPr>
          <t xml:space="preserve">
</t>
        </r>
      </text>
    </comment>
    <comment ref="A42" authorId="1">
      <text>
        <r>
          <rPr>
            <sz val="9"/>
            <rFont val="Tahoma"/>
            <family val="2"/>
          </rPr>
          <t xml:space="preserve">The amount collected as assessments must be forwarded each month to the Municipal Treasurer, who shall retain 11.16% of the revenue generated by the assessment for the municipality and </t>
        </r>
        <r>
          <rPr>
            <b/>
            <u val="single"/>
            <sz val="9"/>
            <color indexed="10"/>
            <rFont val="Tahoma"/>
            <family val="2"/>
          </rPr>
          <t xml:space="preserve">transmit the remaining 88.84% by the fifteenth of each month to the State Treasurer </t>
        </r>
        <r>
          <rPr>
            <sz val="9"/>
            <rFont val="Tahoma"/>
            <family val="2"/>
          </rPr>
          <t>on forms and in a manner prescribed by him.
§ 14-1-208. Additional assessment, municipal court;  remittance;  disposition;  annual audits.
  (A) Beginning October 1, 2000, and continuously after that date, a person who is convicted of, or pleads guilty or nolo contendere to, or forfeits bond for an offense tried in municipal court must pay an amount equal to 100 percent of the fine imposed as an assessment.  This assessment must be paid to the municipal clerk of court and deposited with the city treasurer for remittance to the State Treasurer.  The assessment is based upon that portion of the fine that is not suspended, and assessments must not be waived, reduced, or suspended.
 (B) The city treasurer must remit 12 percent of the revenue generated by the assessment imposed in subsection (A) to the municipality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15.24 percent for programs established pursuant to Chapter 21 of Title 24 and the Shock Incarceration Program as provided in Article 13, Chapter 13 of Title 24;
 (2) 15.07 percent to the Department of Public Safety program of training in the fields of law enforcement and criminal justice;
 (3) .39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11.26 percent for the State Office of Victim Assistance;
 (5) 4.11 percent to the general fund;
 (6) 11.46 percent to the Office of Indigent Defense for the defense of indigents;
 (7) .97 percent to the Department of Mental Health to be used exclusively for the treatment and rehabilitation of drug addicts within the department's addiction center facilities;
 (8) .59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one hundred thousand dollars for a particular case in direct support of operating the court of general sessions and for prosecution-related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
 (9) 11.36 percent for the programs established pursuant to &gt; Section 56-5-2953(E);
 (10) 14.77 percent to the Governor's Task Force on Litter and in the expenditure of these funds, the provisions of Chapter 35 of Title 11 do not apply;
 (11) 14.77 percent to the Department of Juvenile Justice.  The Department of Juvenile Justice must apply the funds generated by this item to offset the nonstate share of allowable costs of operating juvenile detention centers so that per diem costs charged to local governments utilizing the juvenile detention centers do not exceed twenty-five dollars a day.  Notwithstanding this provision of law, the director of the department may waive, reduce, defer, or reimburse the charges paid by local governments for juvenile detention placements.  The department may apply the remainder of the funds generated by this item, if any, to operational or capital expenses associated with regional evaluation centers.</t>
        </r>
        <r>
          <rPr>
            <sz val="8"/>
            <rFont val="Tahoma"/>
            <family val="0"/>
          </rPr>
          <t xml:space="preserve">
</t>
        </r>
      </text>
    </comment>
    <comment ref="A29" authorId="1">
      <text>
        <r>
          <rPr>
            <b/>
            <sz val="12"/>
            <color indexed="10"/>
            <rFont val="Tahoma"/>
            <family val="2"/>
          </rPr>
          <t xml:space="preserve">  4.  Surcharge on all convictions, Section 14-1-211
</t>
        </r>
        <r>
          <rPr>
            <b/>
            <sz val="12"/>
            <rFont val="Tahoma"/>
            <family val="2"/>
          </rPr>
          <t xml:space="preserve">In addition to all other assessments and surcharges, </t>
        </r>
        <r>
          <rPr>
            <b/>
            <sz val="12"/>
            <color indexed="17"/>
            <rFont val="Tahoma"/>
            <family val="2"/>
          </rPr>
          <t xml:space="preserve">a twenty-five dollar surcharge is imposed on all convictions obtained in municipal court, including municipal ordinances. </t>
        </r>
        <r>
          <rPr>
            <b/>
            <sz val="12"/>
            <rFont val="Tahoma"/>
            <family val="2"/>
          </rPr>
          <t xml:space="preserve">The surcharge </t>
        </r>
        <r>
          <rPr>
            <b/>
            <sz val="12"/>
            <color indexed="12"/>
            <rFont val="Tahoma"/>
            <family val="2"/>
          </rPr>
          <t>must not</t>
        </r>
        <r>
          <rPr>
            <b/>
            <sz val="12"/>
            <rFont val="Tahoma"/>
            <family val="2"/>
          </rPr>
          <t xml:space="preserve"> be imposed on convictions for misdemeanor traffic offenses. However, the surcharge applies to all violations of Section 56-5-2930, driving under the influence of liquor, drugs, or like substances, and Section 56-5-2933, DUAC. No portion of the surcharge may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t>
        </r>
        <r>
          <rPr>
            <b/>
            <sz val="12"/>
            <color indexed="10"/>
            <rFont val="Tahoma"/>
            <family val="2"/>
          </rPr>
          <t xml:space="preserve">
</t>
        </r>
      </text>
    </comment>
    <comment ref="A30" authorId="1">
      <text>
        <r>
          <rPr>
            <b/>
            <sz val="12"/>
            <color indexed="10"/>
            <rFont val="Tahoma"/>
            <family val="2"/>
          </rPr>
          <t>Surcharge on all convictions, Law Enforcement Funding, Section 14-1-212</t>
        </r>
        <r>
          <rPr>
            <b/>
            <sz val="12"/>
            <rFont val="Tahoma"/>
            <family val="2"/>
          </rPr>
          <t xml:space="preserve">
In addition to all other assessments and surcharges, </t>
        </r>
        <r>
          <rPr>
            <b/>
            <sz val="12"/>
            <color indexed="39"/>
            <rFont val="Tahoma"/>
            <family val="2"/>
          </rPr>
          <t>a twenty-five dollar surcharge is levied on all fines, forfeitures, escheatments, or other monetary penalties imposed in municipal court for misdemeanor traffic offenses or non-traffic (criminal) convictions,</t>
        </r>
        <r>
          <rPr>
            <b/>
            <sz val="12"/>
            <rFont val="Tahoma"/>
            <family val="2"/>
          </rPr>
          <t xml:space="preserve"> </t>
        </r>
        <r>
          <rPr>
            <b/>
            <u val="single"/>
            <sz val="12"/>
            <color indexed="17"/>
            <rFont val="Tahoma"/>
            <family val="2"/>
          </rPr>
          <t>including municipal ordinances.</t>
        </r>
        <r>
          <rPr>
            <b/>
            <sz val="12"/>
            <rFont val="Tahoma"/>
            <family val="2"/>
          </rPr>
          <t xml:space="preserve">  No portion of the surcharge may be waived, reduced, or suspended.  The surcharge does not apply to state or local laws regulating parking.  Therefore, the $25.00 surcharge should not be added to fines resulting from a conviction of any parking regulations.  
The revenue collected from the surcharge must be retained by the jurisdiction which heard or processed the case and paid to the State Treasurer within thirty days after receipt.  These funds should be clearly designated when transmitted to your Municipal Treasurer and then forwarded to the State Treasurer.  
</t>
        </r>
        <r>
          <rPr>
            <sz val="8"/>
            <rFont val="Tahoma"/>
            <family val="0"/>
          </rPr>
          <t xml:space="preserve">
</t>
        </r>
      </text>
    </comment>
    <comment ref="A35" authorId="1">
      <text>
        <r>
          <rPr>
            <b/>
            <sz val="12"/>
            <color indexed="10"/>
            <rFont val="Tahoma"/>
            <family val="2"/>
          </rPr>
          <t>Surcharge on all convictions, Criminal Justice Academy Funding, Section 90.11, Part 1B Temporary Provisos</t>
        </r>
        <r>
          <rPr>
            <b/>
            <sz val="12"/>
            <rFont val="Tahoma"/>
            <family val="2"/>
          </rPr>
          <t xml:space="preserve">
</t>
        </r>
        <r>
          <rPr>
            <sz val="12"/>
            <rFont val="Tahoma"/>
            <family val="2"/>
          </rPr>
          <t xml:space="preserve">
In addition to all other assessments and surcharges during the current fiscal year, </t>
        </r>
        <r>
          <rPr>
            <b/>
            <sz val="12"/>
            <color indexed="12"/>
            <rFont val="Tahoma"/>
            <family val="2"/>
          </rPr>
          <t>a five dollar surcharge to fund training at the SC Criminal Justice Academy is also levied on all fines and monetary penalties imposed in the municipal court for misdemeanor traffic offenses or for non-traffic violations</t>
        </r>
        <r>
          <rPr>
            <sz val="12"/>
            <color indexed="10"/>
            <rFont val="Tahoma"/>
            <family val="2"/>
          </rPr>
          <t>.</t>
        </r>
        <r>
          <rPr>
            <sz val="12"/>
            <rFont val="Tahoma"/>
            <family val="2"/>
          </rPr>
          <t xml:space="preserve">  No portion of the surcharge may be waived, reduced, or suspended.  However, this surcharge does not apply to any State or local laws concerning parking violations.  Therefore, the $5.00 Criminal Justice Academy surcharge should not be collected on any parking violations adjudicated in municipal courts.
The revenue collected pursuant to this surcharge must be retained by the jurisdiction which heard or processed the case and paid to the State Treasurer within thirty days after receipt.  These funds should be clearly designated when transmitted to your Municipal Treasurer and then forwarded to the State Treasurer. </t>
        </r>
        <r>
          <rPr>
            <sz val="8"/>
            <rFont val="Tahoma"/>
            <family val="2"/>
          </rPr>
          <t xml:space="preserve">
</t>
        </r>
      </text>
    </comment>
    <comment ref="A31" authorId="1">
      <text>
        <r>
          <rPr>
            <b/>
            <sz val="12"/>
            <color indexed="10"/>
            <rFont val="Tahoma"/>
            <family val="2"/>
          </rPr>
          <t xml:space="preserve">Surcharge on convictions of Sections 56-5-2930 </t>
        </r>
        <r>
          <rPr>
            <b/>
            <sz val="12"/>
            <color indexed="12"/>
            <rFont val="Tahoma"/>
            <family val="2"/>
          </rPr>
          <t>(DUI)</t>
        </r>
        <r>
          <rPr>
            <b/>
            <sz val="12"/>
            <color indexed="10"/>
            <rFont val="Tahoma"/>
            <family val="2"/>
          </rPr>
          <t xml:space="preserve"> and 56-5-2933 </t>
        </r>
        <r>
          <rPr>
            <b/>
            <sz val="12"/>
            <color indexed="12"/>
            <rFont val="Tahoma"/>
            <family val="2"/>
          </rPr>
          <t>(DUAC)</t>
        </r>
        <r>
          <rPr>
            <b/>
            <sz val="12"/>
            <color indexed="10"/>
            <rFont val="Tahoma"/>
            <family val="2"/>
          </rPr>
          <t>, Section 14-1-211(A)(2)</t>
        </r>
        <r>
          <rPr>
            <b/>
            <sz val="12"/>
            <rFont val="Tahoma"/>
            <family val="2"/>
          </rPr>
          <t xml:space="preserve">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t>
        </r>
        <r>
          <rPr>
            <sz val="8"/>
            <rFont val="Tahoma"/>
            <family val="0"/>
          </rPr>
          <t xml:space="preserve">
</t>
        </r>
      </text>
    </comment>
    <comment ref="A33" authorId="1">
      <text>
        <r>
          <rPr>
            <b/>
            <sz val="12"/>
            <color indexed="10"/>
            <rFont val="Tahoma"/>
            <family val="2"/>
          </rPr>
          <t xml:space="preserve">Drug Court Surcharge, Section § 14-1-213 </t>
        </r>
        <r>
          <rPr>
            <b/>
            <sz val="12"/>
            <rFont val="Tahoma"/>
            <family val="2"/>
          </rPr>
          <t xml:space="preserve">
</t>
        </r>
        <r>
          <rPr>
            <sz val="12"/>
            <rFont val="Tahoma"/>
            <family val="2"/>
          </rPr>
          <t xml:space="preserve">
In addition to all other assessments and surcharges required to be imposed by law, a one hundred and fifty dollar surcharge is also levied on all fines, forfeitures, escheatments, or other monetary penalties imposed in general sessions court or in magistrates or municipal court for misdemeanor or felony drug offenses. No portion of the surcharge may be waived, reduced, or suspended."  </t>
        </r>
        <r>
          <rPr>
            <sz val="12"/>
            <color indexed="10"/>
            <rFont val="Tahoma"/>
            <family val="2"/>
          </rPr>
          <t>(If Offense was comitted on or after June 2,2010)</t>
        </r>
        <r>
          <rPr>
            <sz val="12"/>
            <rFont val="Tahoma"/>
            <family val="2"/>
          </rPr>
          <t xml:space="preserve">  </t>
        </r>
        <r>
          <rPr>
            <sz val="8"/>
            <rFont val="Tahoma"/>
            <family val="2"/>
          </rPr>
          <t xml:space="preserve">
</t>
        </r>
      </text>
    </comment>
    <comment ref="A34" authorId="1">
      <text>
        <r>
          <rPr>
            <b/>
            <sz val="12"/>
            <color indexed="10"/>
            <rFont val="Tahoma"/>
            <family val="2"/>
          </rPr>
          <t>Boating Under the Influence Breath Test Fee, Section 50-21-114</t>
        </r>
        <r>
          <rPr>
            <b/>
            <sz val="12"/>
            <rFont val="Tahoma"/>
            <family val="2"/>
          </rPr>
          <t xml:space="preserve">
</t>
        </r>
        <r>
          <rPr>
            <sz val="12"/>
            <rFont val="Tahoma"/>
            <family val="2"/>
          </rPr>
          <t xml:space="preserve">
Pursuant to Section 50-21-114, any individual convicted of, pleading guilty or nolo contendere to, or forfeiting bond for violating Section 50-21-112 (BUI) or 50-21-113 (BUI Per Se), </t>
        </r>
        <r>
          <rPr>
            <sz val="12"/>
            <color indexed="12"/>
            <rFont val="Tahoma"/>
            <family val="2"/>
          </rPr>
          <t>and who was administered a breathalyzer examination at the time of arrest, must be assessed an additional fee of $50.00</t>
        </r>
        <r>
          <rPr>
            <sz val="12"/>
            <rFont val="Tahoma"/>
            <family val="2"/>
          </rPr>
          <t xml:space="preserve">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A36" authorId="1">
      <text>
        <r>
          <rPr>
            <b/>
            <sz val="12"/>
            <color indexed="10"/>
            <rFont val="Tahoma"/>
            <family val="2"/>
          </rPr>
          <t xml:space="preserve">DUI, DUAC Breath Test Fee, Section 56-5-2950(E)    </t>
        </r>
        <r>
          <rPr>
            <b/>
            <sz val="12"/>
            <rFont val="Tahoma"/>
            <family val="2"/>
          </rPr>
          <t xml:space="preserve">  
</t>
        </r>
        <r>
          <rPr>
            <sz val="12"/>
            <rFont val="Tahoma"/>
            <family val="2"/>
          </rPr>
          <t xml:space="preserve">
</t>
        </r>
        <r>
          <rPr>
            <b/>
            <sz val="12"/>
            <rFont val="Tahoma"/>
            <family val="2"/>
          </rPr>
          <t>Section 56-5-2950(E) requires that any</t>
        </r>
        <r>
          <rPr>
            <b/>
            <sz val="12"/>
            <color indexed="12"/>
            <rFont val="Tahoma"/>
            <family val="2"/>
          </rPr>
          <t xml:space="preserve"> individual convicted of, pleading guilty or nolo contendere to, or forfeiting bond for violating Section 56-5-2930 (DUI) or 56-5-2933 (DUAC)</t>
        </r>
        <r>
          <rPr>
            <b/>
            <sz val="12"/>
            <rFont val="Tahoma"/>
            <family val="2"/>
          </rPr>
          <t xml:space="preserve">,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sz val="12"/>
            <rFont val="Tahoma"/>
            <family val="2"/>
          </rPr>
          <t xml:space="preserve">       </t>
        </r>
        <r>
          <rPr>
            <sz val="8"/>
            <rFont val="Tahoma"/>
            <family val="2"/>
          </rPr>
          <t xml:space="preserve">                                                             
</t>
        </r>
      </text>
    </comment>
    <comment ref="A37" authorId="1">
      <text>
        <r>
          <rPr>
            <b/>
            <sz val="12"/>
            <rFont val="Tahoma"/>
            <family val="2"/>
          </rPr>
          <t xml:space="preserve">Administrative court costs in fraudulent check cases, Sections 34-11- 70(b) and (c), and 34-11-90(c) and (d)
</t>
        </r>
        <r>
          <rPr>
            <sz val="12"/>
            <rFont val="Tahoma"/>
            <family val="2"/>
          </rPr>
          <t xml:space="preserve">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 </t>
        </r>
        <r>
          <rPr>
            <b/>
            <sz val="8"/>
            <rFont val="Tahoma"/>
            <family val="0"/>
          </rPr>
          <t xml:space="preserve">
</t>
        </r>
        <r>
          <rPr>
            <sz val="8"/>
            <rFont val="Tahoma"/>
            <family val="0"/>
          </rPr>
          <t xml:space="preserve">
</t>
        </r>
      </text>
    </comment>
    <comment ref="A28" authorId="1">
      <text>
        <r>
          <rPr>
            <b/>
            <sz val="12"/>
            <rFont val="Tahoma"/>
            <family val="2"/>
          </rPr>
          <t xml:space="preserve">Payment of the fine and assessment by installments, Section 14-1-209(c)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municipality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City Treasurer. To compensate for this slight shift in funds, the division of the final installment payment should be adjusted so that the portion collected as the assessment does not exceed the amount originally imposed.</t>
        </r>
        <r>
          <rPr>
            <sz val="8"/>
            <rFont val="Tahoma"/>
            <family val="2"/>
          </rPr>
          <t xml:space="preserve">
</t>
        </r>
      </text>
    </comment>
    <comment ref="A55" authorId="1">
      <text>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r>
          <rPr>
            <b/>
            <sz val="12"/>
            <rFont val="Tahoma"/>
            <family val="2"/>
          </rPr>
          <t xml:space="preserve">
DUS, $100.00 Pull-Out, Section 56-1-460 (C)
</t>
        </r>
        <r>
          <rPr>
            <sz val="12"/>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Municipal Treasurer and placed in the Municipal General Fund. This applies to first and subsequent offenses of those statutes.  These funds should be clearly designated in your monthly report to the Municipal Treasurer and State Treasurer.  </t>
        </r>
        <r>
          <rPr>
            <b/>
            <sz val="12"/>
            <rFont val="Tahoma"/>
            <family val="2"/>
          </rPr>
          <t xml:space="preserve">
Exception, Section 12-37-2740, DUS for Failure to Pay Property Tax
</t>
        </r>
        <r>
          <rPr>
            <sz val="12"/>
            <rFont val="Tahoma"/>
            <family val="2"/>
          </rPr>
          <t xml:space="preserve">
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2"/>
          </rPr>
          <t xml:space="preserve">
</t>
        </r>
      </text>
    </comment>
    <comment ref="N19" authorId="1">
      <text>
        <r>
          <rPr>
            <b/>
            <sz val="12"/>
            <rFont val="Tahoma"/>
            <family val="2"/>
          </rPr>
          <t>Bond estreatments, Section 17-15-260</t>
        </r>
        <r>
          <rPr>
            <sz val="12"/>
            <rFont val="Tahoma"/>
            <family val="2"/>
          </rPr>
          <t xml:space="preserve">
If a case was originated by a municipality and the bond is estreated, Section 17-15-260 provides that the funds are divided as follows: 25% to the state general fund, 25% to the solicitor's office, 25% to the county general fund, and 25% to the municipality. The funds should be turned over to the Municipal Treasurer on a monthly basis and the state and county's share should be transmitted to the State Treasurer and County Treasurer.</t>
        </r>
      </text>
    </comment>
    <comment ref="O26" authorId="1">
      <text>
        <r>
          <rPr>
            <b/>
            <sz val="12"/>
            <rFont val="Tahoma"/>
            <family val="2"/>
          </rPr>
          <t xml:space="preserve">Payment of estreatment in installments, Section 38-53-70
</t>
        </r>
        <r>
          <rPr>
            <sz val="12"/>
            <rFont val="Tahoma"/>
            <family val="2"/>
          </rPr>
          <t xml:space="preserve">
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VI.B.2. above.
</t>
        </r>
      </text>
    </comment>
    <comment ref="A50"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whereby the Attorney General receives the funds and then makes the proper distribution to SLED. These funds should be clearly noted on your report to the Municipal Treasurer so that the proper amount of funds can be transmitted to Byron R. Roberts, Director, Insurance Fraud Division, Office of the Attorney General, P. O. Box 11549, Columbia, South Carolina 29211. The assessment discussed above in VI.A.3., VI.A.4., VI.A.5., and VI.A.6. above should be collected on criminal insurance fraud violations. See "Attachment I" for use in transmitting these funds to the Municipal Treasurer.
</t>
        </r>
      </text>
    </comment>
    <comment ref="A51"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municipality. These funds should be clearly designated on your report to your Municipal Treasurer so the proper amount of the fines is transmitted to the appropriate agency. The assessment discussed in VI.A.3., VI.A.4., VI.A.5., and VI.A.6. above should be collected on all cruelty to animal violations. See "Attachment J" for use in transmitting these funds to your Municipal Treasurer.</t>
        </r>
        <r>
          <rPr>
            <sz val="8"/>
            <rFont val="Tahoma"/>
            <family val="0"/>
          </rPr>
          <t xml:space="preserve">
</t>
        </r>
      </text>
    </comment>
    <comment ref="T19" authorId="1">
      <text>
        <r>
          <rPr>
            <b/>
            <sz val="12"/>
            <rFont val="Tahoma"/>
            <family val="2"/>
          </rPr>
          <t xml:space="preserve">Game or fish law violations, Sections 50-9-910, 50-5-25, 50-21-160, 50-23-220, and 50-9-920
</t>
        </r>
        <r>
          <rPr>
            <sz val="12"/>
            <rFont val="Tahoma"/>
            <family val="2"/>
          </rPr>
          <t xml:space="preserve">
Typically, game or fish law violations are disposed of in county courts.  However, should you encounter such an offense, please follow these instructions.  Section 50-9-910 requires that one hundred percent of all revenues from fines and forfeitures from violations of Chapters 1 through 16 of Title 50 (Fish, Game, and Wildlife), except for violations of marine resources laws, shall be transmitted to the Municipal Treasurer monthly. The treasurer then transmits the funds to the Department of Natural Resources, Accounting Department by the 15th of each month, to be credited to the County Game and Fish Fund.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Municipal Treasurer monthly, and then forwarded to the State Treasurer by the 15th of each month, to be credited to the Wildlife Department and deposited in the County Game and Fish Fund for the county in which the offense occurred.</t>
        </r>
        <r>
          <rPr>
            <sz val="8"/>
            <rFont val="Tahoma"/>
            <family val="2"/>
          </rPr>
          <t xml:space="preserve">
</t>
        </r>
      </text>
    </comment>
    <comment ref="V19" authorId="1">
      <text>
        <r>
          <rPr>
            <b/>
            <sz val="12"/>
            <rFont val="Tahoma"/>
            <family val="2"/>
          </rPr>
          <t xml:space="preserve">Boating Under the Influence Breath Test Fee, Section 50-21-114
</t>
        </r>
        <r>
          <rPr>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Z19" authorId="1">
      <text>
        <r>
          <rPr>
            <b/>
            <sz val="12"/>
            <rFont val="Tahoma"/>
            <family val="2"/>
          </rPr>
          <t xml:space="preserve">Axle weight and gross weight violations, Section 56-5-4160
</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Municipal Treasurer so that the proper amount of fines can be transmitted to the State Transport Police at 10311 Wilson Boulevard, P.O. Box 1993, Blythewood, SC 29016. The assessment discussed in VI.A.3., VI.A.5., and VI.A.6., but not VI.A.4., above should be collected on weight violations.
</t>
        </r>
      </text>
    </comment>
    <comment ref="AB19"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Municipal Treasurer so that the proper amount of fines can be transmitted to the Public Service Commission, Comptroller, Post Office Drawer 11649, Columbia, South Carolina 29211. The assessment discussed in VI.A.3., VI.A.4., VI.A.5., and VI.A.6. above should be collected on these violations.</t>
        </r>
        <r>
          <rPr>
            <sz val="8"/>
            <rFont val="Tahoma"/>
            <family val="0"/>
          </rPr>
          <t xml:space="preserve">
</t>
        </r>
      </text>
    </comment>
    <comment ref="A49" authorId="1">
      <text>
        <r>
          <rPr>
            <b/>
            <sz val="12"/>
            <rFont val="Tahoma"/>
            <family val="2"/>
          </rPr>
          <t xml:space="preserve">Bond estreatments, Section 17-15-260
</t>
        </r>
        <r>
          <rPr>
            <sz val="12"/>
            <rFont val="Tahoma"/>
            <family val="2"/>
          </rPr>
          <t xml:space="preserve">
If a case was originated by a municipality and the bond is estreated, Section 17-15-260 provides that the funds are divided as follows: 25% to the state general fund, </t>
        </r>
        <r>
          <rPr>
            <sz val="12"/>
            <color indexed="10"/>
            <rFont val="Tahoma"/>
            <family val="2"/>
          </rPr>
          <t>25% to the solicitor's office,</t>
        </r>
        <r>
          <rPr>
            <sz val="12"/>
            <rFont val="Tahoma"/>
            <family val="2"/>
          </rPr>
          <t xml:space="preserve"> 25% to the county general fund, and 25% to the municipality. The funds should be turned over to the Municipal Treasurer on a monthly basis and the state and county's share should be transmitted to the State Treasurer and County Treasurer.
</t>
        </r>
      </text>
    </comment>
    <comment ref="A53" authorId="1">
      <text>
        <r>
          <rPr>
            <b/>
            <sz val="12"/>
            <rFont val="Tahoma"/>
            <family val="2"/>
          </rPr>
          <t xml:space="preserve">Axle weight and gross weight violations, Section 56-5-4160
</t>
        </r>
        <r>
          <rPr>
            <sz val="12"/>
            <rFont val="Tahoma"/>
            <family val="2"/>
          </rPr>
          <t>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Municipal Treasurer so that the proper amount of fines can be transmitted to the State Transport Police at 10311 Wilson Boulevard, P.O. Box 1993, Blythewood, SC 29016. The assessment discussed in VI.A.3., VI.A.5., and VI.A.6., but not VI.A.4., above should be collected on weight violations.</t>
        </r>
        <r>
          <rPr>
            <sz val="8"/>
            <rFont val="Tahoma"/>
            <family val="0"/>
          </rPr>
          <t xml:space="preserve">
</t>
        </r>
      </text>
    </comment>
    <comment ref="A54" authorId="1">
      <text>
        <r>
          <rPr>
            <b/>
            <sz val="12"/>
            <rFont val="Tahoma"/>
            <family val="2"/>
          </rPr>
          <t xml:space="preserve">Carriers of household goods and hazardous waste for disposal, Section 58-23-590(E)
</t>
        </r>
        <r>
          <rPr>
            <sz val="12"/>
            <rFont val="Tahoma"/>
            <family val="2"/>
          </rPr>
          <t xml:space="preserve">Section 58-23-590(E) requires that 75% of each fine generated from a violation of Section 58-23-40 be deposited with the Office of Compliance with the Office of Regulatory Staff. </t>
        </r>
        <r>
          <rPr>
            <u val="single"/>
            <sz val="12"/>
            <color indexed="10"/>
            <rFont val="Tahoma"/>
            <family val="2"/>
          </rPr>
          <t xml:space="preserve">The county retains the remaining 25% </t>
        </r>
        <r>
          <rPr>
            <sz val="12"/>
            <rFont val="Tahoma"/>
            <family val="2"/>
          </rPr>
          <t xml:space="preserve">of the fine. These funds should be clearly noted on your report to the Municipal Treasurer so that the proper amount of fines can be transmitted to the Public Service Commission, Comptroller, Post Office Drawer 11649, Columbia, South Carolina 29211. The assessment discussed in VI.A.3., VI.A.4., VI.A.5., and VI.A.6. above should be collected on these violations.
</t>
        </r>
      </text>
    </comment>
    <comment ref="A32" authorId="1">
      <text>
        <r>
          <rPr>
            <b/>
            <sz val="12"/>
            <color indexed="10"/>
            <rFont val="Tahoma"/>
            <family val="2"/>
          </rPr>
          <t>DUI assessment, Section 56-5-2995(A)</t>
        </r>
        <r>
          <rPr>
            <b/>
            <sz val="12"/>
            <rFont val="Tahoma"/>
            <family val="2"/>
          </rPr>
          <t xml:space="preserve">
</t>
        </r>
        <r>
          <rPr>
            <sz val="12"/>
            <rFont val="Tahoma"/>
            <family val="2"/>
          </rPr>
          <t xml:space="preserve">In addition to the assessments and surcharges discussed in VI.A.3., VI.A.4., VI.A.5., VI.A.6., and VI.A.7. above, a </t>
        </r>
        <r>
          <rPr>
            <sz val="12"/>
            <color indexed="12"/>
            <rFont val="Tahoma"/>
            <family val="2"/>
          </rPr>
          <t>twelve dollar assessment</t>
        </r>
        <r>
          <rPr>
            <sz val="12"/>
            <rFont val="Tahoma"/>
            <family val="2"/>
          </rPr>
          <t xml:space="preserve"> must be imposed for all convictions of Section 56-5-2930, DUI, and Section 56-5-2933, DUAC, obtained in municipal court. These funds should be clearly designated and transferred to your City Treasurer for remittance to the State Treasurer for disbursal pursuant to Section 14-1-201.</t>
        </r>
      </text>
    </comment>
    <comment ref="A52" authorId="1">
      <text>
        <r>
          <rPr>
            <b/>
            <sz val="12"/>
            <rFont val="Tahoma"/>
            <family val="2"/>
          </rPr>
          <t xml:space="preserve">Game or fish law violations, Sections 50-9-910, 50-5-25, 50-21-160, 50-23-220, and 50-9-920
</t>
        </r>
        <r>
          <rPr>
            <sz val="12"/>
            <rFont val="Tahoma"/>
            <family val="2"/>
          </rPr>
          <t>Typically, game or fish law violations are disposed of in county courts.  However, should you encounter such an offense, please follow these instructions.  Section 50-9-910 requires that one hundred percent of all revenues from fines and forfeitures from violations of Chapters 1 through 16 of Title 50 (Fish, Game, and Wildlife), except for violations of marine resources laws, shall be transmitted to the Municipal Treasurer monthly. The treasurer then transmits the funds to the Department of Natural Resources, Accounting Department by the 15th of each month, to be credited to the County Game and Fish Fund.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Municipal Treasurer monthly, and then forwarded to the State Treasurer by the 15th of each month, to be credited to the Wildlife Department and deposited in the County Game and Fish Fund for the county in which the offense occurred.
Section 50-21-160 provides that 75% of all fine revenues generated pursuant to offenses contained within Chapter 21 of Title 50 shall be forwarded to the Municipal Treasurer monthly, and then forwarded to the Wildlife Department, Natural Resource Enforcement Division by the 15th of each month.  25% of those fines must be forwarded to the County Treasurer in which the fine is levied, and placed in the County General Fund.  
Section 50-23-220 requires that all revenues received and collected pursuant to Chapter 23 of Title 50 (Titling of Watercraft and Outboard Motors) shall be forwarded to the Municipal Treasurer on a monthly basis, who shall forward these funds to the State Treasurer to be placed in a special fund for the Wildlife Department to be used for expenses in administering the provisions of Chapter 23.  As information, the only penalty provision in that Chapter is Section 50-23-280.  
Section 50-9-920 requires that revenue from fines and forfeitures for violations of “other sections” of this Title and for “all other offenses investigated or prosecuted by the Department” must be deposited with the State Treasury to the credit of the Game Protection Fund.  The phrase “other sections” has been interpreted to include violations of Chapters 18, 19, and 25 of Title 50, since none of the Sections described above affect these Chapters.  The phrase “all other offenses investigated or prosecuted by the Department” has been interpreted to include the list of offenses found in Section 50-3-410, as well as any other non-Title 50 offenses investigated or prosecuted by the Department.  These funds should be forwarded to your Municipal Treasurer monthly, who shall then forward them to the State Treasurer.  
All game or fish law violations are subject to the assessments set forth in VI.A.3., VI.A.4, VI.A.5., and VI.A.6. above.  The Department of Natural Resources monitors the disposition of all wildlife cases. Should a game or fish law violation be disposed of in your court, you may expect to receive an invoice similar to the one marked "Attachment G".</t>
        </r>
        <r>
          <rPr>
            <b/>
            <sz val="8"/>
            <rFont val="Tahoma"/>
            <family val="0"/>
          </rPr>
          <t xml:space="preserve">
</t>
        </r>
        <r>
          <rPr>
            <sz val="8"/>
            <rFont val="Tahoma"/>
            <family val="0"/>
          </rPr>
          <t xml:space="preserve">
</t>
        </r>
      </text>
    </comment>
    <comment ref="A48" authorId="1">
      <text>
        <r>
          <rPr>
            <b/>
            <sz val="12"/>
            <rFont val="Tahoma"/>
            <family val="2"/>
          </rPr>
          <t xml:space="preserve">Bond estreatments, Section 17-15-260
If a case was originated by a municipality and the bond is estreated, Section 17-15-260 provides that the funds are divided as follows: 25% to the state general fund, 25% to the solicitor's office, 25% </t>
        </r>
        <r>
          <rPr>
            <b/>
            <sz val="12"/>
            <color indexed="10"/>
            <rFont val="Tahoma"/>
            <family val="2"/>
          </rPr>
          <t>to the county general fund, and 25%</t>
        </r>
        <r>
          <rPr>
            <b/>
            <sz val="12"/>
            <rFont val="Tahoma"/>
            <family val="2"/>
          </rPr>
          <t xml:space="preserve"> to the municipality. The funds should be turned over to the Municipal Treasurer on a monthly basis and the state and co</t>
        </r>
      </text>
    </comment>
    <comment ref="AN19" authorId="1">
      <text>
        <r>
          <rPr>
            <b/>
            <sz val="12"/>
            <rFont val="Tahoma"/>
            <family val="2"/>
          </rPr>
          <t xml:space="preserve">Seatbelt, Municipal Ordinance Parking Violations, Section 56-5-6540 
</t>
        </r>
        <r>
          <rPr>
            <sz val="12"/>
            <rFont val="Tahoma"/>
            <family val="2"/>
          </rPr>
          <t xml:space="preserve">
Pursuant to Section 56-5-6540, no assessments or surcharges shall be added to mandatory seatbelt law violations.  Therefore, the assessments discussed in VI.A.3., VI.A.4., VI.A.5., and VI.A.6. above should not be collected on seatbelt or child restraint violations.  The offense requires a $25 fine for each violation, which should be forwarded to your municipal treasurer. Also, no assessments or surcharges should be added to municipal ordinances relating to any parking violations.</t>
        </r>
        <r>
          <rPr>
            <sz val="8"/>
            <rFont val="Tahoma"/>
            <family val="2"/>
          </rPr>
          <t xml:space="preserve">
</t>
        </r>
      </text>
    </comment>
    <comment ref="X19" authorId="1">
      <text>
        <r>
          <rPr>
            <sz val="12"/>
            <rFont val="Tahoma"/>
            <family val="2"/>
          </rPr>
          <t xml:space="preserve">Section 50-21-160 provides that 75% of all fine revenues generated pursuant to offenses contained within Chapter 21 of Title 50 shall be forwarded to the Municipal Treasurer monthly, and then forwarded to the Wildlife Department, Natural Resource Enforcement Division by the 15th of each month.  </t>
        </r>
        <r>
          <rPr>
            <b/>
            <sz val="12"/>
            <color indexed="10"/>
            <rFont val="Tahoma"/>
            <family val="2"/>
          </rPr>
          <t xml:space="preserve">25% of those fines must be forwarded to the County Treasurer in which the fine is levied, and placed in the County General Fund. </t>
        </r>
        <r>
          <rPr>
            <sz val="12"/>
            <rFont val="Tahoma"/>
            <family val="2"/>
          </rPr>
          <t xml:space="preserve"> </t>
        </r>
        <r>
          <rPr>
            <sz val="8"/>
            <rFont val="Tahoma"/>
            <family val="2"/>
          </rPr>
          <t xml:space="preserve">
</t>
        </r>
      </text>
    </comment>
    <comment ref="AH19" authorId="1">
      <text>
        <r>
          <rPr>
            <b/>
            <sz val="12"/>
            <rFont val="Tahoma"/>
            <family val="2"/>
          </rPr>
          <t xml:space="preserve">Surcharge on convictions of Sections 56-5-2930(DUI) and 56-5-2933(DUAC), Section 14-1-211(A)(2)
</t>
        </r>
        <r>
          <rPr>
            <sz val="12"/>
            <rFont val="Tahoma"/>
            <family val="2"/>
          </rPr>
          <t xml:space="preserve">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
</t>
        </r>
        <r>
          <rPr>
            <b/>
            <sz val="12"/>
            <rFont val="Tahoma"/>
            <family val="2"/>
          </rPr>
          <t>DUI assessment, Section 56-5-2995(A)</t>
        </r>
        <r>
          <rPr>
            <sz val="12"/>
            <rFont val="Tahoma"/>
            <family val="2"/>
          </rPr>
          <t xml:space="preserve">
In addition to the assessments and surcharges discussed in VI.A.3., VI.A.4., VI.A.5., VI.A.6., and VI.A.7. above, a twelve dollar assessment must be imposed for all convictions of Section 56-5-2930, DUI, and Section 56-5-2933, DUAC, obtained in municipal court. These funds should be clearly designated and transferred to your City Treasurer for remittance to the State Treasurer for disbursal pursuant to Section 14-1-201.
</t>
        </r>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text>
    </comment>
    <comment ref="J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municipal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Municipal Treasurer and then forwarded to the State Treasurer.</t>
        </r>
        <r>
          <rPr>
            <b/>
            <sz val="12"/>
            <rFont val="Tahoma"/>
            <family val="2"/>
          </rPr>
          <t xml:space="preserve"> </t>
        </r>
        <r>
          <rPr>
            <b/>
            <sz val="8"/>
            <rFont val="Tahoma"/>
            <family val="0"/>
          </rPr>
          <t xml:space="preserve"> </t>
        </r>
        <r>
          <rPr>
            <sz val="8"/>
            <rFont val="Tahoma"/>
            <family val="0"/>
          </rPr>
          <t xml:space="preserve">
</t>
        </r>
      </text>
    </comment>
    <comment ref="AP19" authorId="1">
      <text>
        <r>
          <rPr>
            <b/>
            <sz val="12"/>
            <rFont val="Tahoma"/>
            <family val="2"/>
          </rPr>
          <t xml:space="preserve">Administrative court costs in fraudulent check cases, Sections 34-11- 70(b) and (c), and 34-11-90(c) and (d)
</t>
        </r>
        <r>
          <rPr>
            <sz val="12"/>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t>
        </r>
        <r>
          <rPr>
            <sz val="8"/>
            <rFont val="Tahoma"/>
            <family val="2"/>
          </rPr>
          <t xml:space="preserve">
</t>
        </r>
      </text>
    </comment>
    <comment ref="AR19" authorId="1">
      <text>
        <r>
          <rPr>
            <b/>
            <sz val="14"/>
            <rFont val="Tahoma"/>
            <family val="2"/>
          </rPr>
          <t xml:space="preserve">11- 70(b) and (c), and 34-11-90(c) and (d)
</t>
        </r>
        <r>
          <rPr>
            <sz val="14"/>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t>
        </r>
        <r>
          <rPr>
            <sz val="8"/>
            <rFont val="Tahoma"/>
            <family val="0"/>
          </rPr>
          <t xml:space="preserve">
</t>
        </r>
      </text>
    </comment>
    <comment ref="C28" authorId="1">
      <text>
        <r>
          <rPr>
            <b/>
            <sz val="12"/>
            <rFont val="Tahoma"/>
            <family val="2"/>
          </rPr>
          <t xml:space="preserve">Payment of the fine and assessment by installments, Section 14-1-209(c)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municipality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City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municipal court must collect an additional 3% of the installment payment as a collection cost charge. The collection cost is transmitted to the Municipal Treasurer for deposit to the municipal general fund.</t>
        </r>
        <r>
          <rPr>
            <b/>
            <sz val="12"/>
            <rFont val="Tahoma"/>
            <family val="2"/>
          </rPr>
          <t xml:space="preserve">
</t>
        </r>
        <r>
          <rPr>
            <sz val="8"/>
            <rFont val="Tahoma"/>
            <family val="0"/>
          </rPr>
          <t xml:space="preserve">
</t>
        </r>
      </text>
    </comment>
    <comment ref="AL19" authorId="1">
      <text>
        <r>
          <rPr>
            <b/>
            <sz val="16"/>
            <rFont val="Tahoma"/>
            <family val="2"/>
          </rPr>
          <t xml:space="preserve">DUS, $100.00 Pull-Out, Section 56-1-460 (c)
</t>
        </r>
        <r>
          <rPr>
            <sz val="16"/>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Municipal Treasurer and placed in the Municipal General Fund. This applies to first and subsequent offenses of those statutes.  These funds should be clearly designated in your monthly report to the Municipal Treasurer and State Treasurer. </t>
        </r>
        <r>
          <rPr>
            <b/>
            <sz val="16"/>
            <rFont val="Tahoma"/>
            <family val="2"/>
          </rPr>
          <t xml:space="preserve"> 
</t>
        </r>
        <r>
          <rPr>
            <b/>
            <sz val="16"/>
            <color indexed="10"/>
            <rFont val="Tahoma"/>
            <family val="2"/>
          </rPr>
          <t xml:space="preserve">Exception, </t>
        </r>
        <r>
          <rPr>
            <b/>
            <sz val="16"/>
            <rFont val="Tahoma"/>
            <family val="2"/>
          </rPr>
          <t xml:space="preserve">Section 12-37-2740, DUS for Failure to Pay Property Tax
</t>
        </r>
        <r>
          <rPr>
            <sz val="16"/>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0"/>
          </rPr>
          <t xml:space="preserve">
</t>
        </r>
      </text>
    </comment>
    <comment ref="P19"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whereby the Attorney General receives the funds and then makes the proper distribution to SLED. These funds should be clearly noted on your report to the Municipal Treasurer so that the proper amount of funds can be transmitted to Byron R. Roberts, Director, Insurance Fraud Division, Office of the Attorney General, P. O. Box 11549, Columbia, South Carolina 29211. The assessment discussed above in VI.A.3., VI.A.4., VI.A.5., and VI.A.6. above should be collected on criminal insurance fraud violations. See "Attachment I" for use in transmitting these funds to the Municipal Treasurer</t>
        </r>
        <r>
          <rPr>
            <sz val="8"/>
            <rFont val="Tahoma"/>
            <family val="2"/>
          </rPr>
          <t xml:space="preserve">.
</t>
        </r>
      </text>
    </comment>
    <comment ref="R19"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municipality. These funds should be clearly designated on your report to your Municipal Treasurer so the proper amount of the fines is transmitted to the appropriate agency. The assessment discussed in VI.A.3., VI.A.4., VI.A.5., and VI.A.6. above should be collected on all cruelty to animal violations. See "Attachment J" for use in transmitting these funds to your Municipal Treasurer.</t>
        </r>
      </text>
    </comment>
    <comment ref="AT19" authorId="1">
      <text>
        <r>
          <rPr>
            <b/>
            <sz val="14"/>
            <color indexed="10"/>
            <rFont val="Tahoma"/>
            <family val="2"/>
          </rPr>
          <t>Civil Penalty with Assessments</t>
        </r>
        <r>
          <rPr>
            <sz val="8"/>
            <rFont val="Tahoma"/>
            <family val="0"/>
          </rPr>
          <t xml:space="preserve">
</t>
        </r>
      </text>
    </comment>
    <comment ref="A38" authorId="2">
      <text>
        <r>
          <rPr>
            <b/>
            <sz val="11"/>
            <color indexed="10"/>
            <rFont val="Tahoma"/>
            <family val="2"/>
          </rPr>
          <t>13.  Conditional Discharge fee, Section 44-53-450(C)</t>
        </r>
        <r>
          <rPr>
            <b/>
            <sz val="11"/>
            <rFont val="Tahoma"/>
            <family val="2"/>
          </rPr>
          <t xml:space="preserve">
Before a person may be discharged and proceedings dismissed in a Municipal court as a result of the successful completion of a conditional discharge as defined in 44-53-450, the person must pay a fee of one hundred fifty dollars.  No portion of the fee may be waived, reduced, or suspended, except in the case of indigency.  If the court determines that a person is indigent, the court may partially or totally waive, reduce, or suspend the fee.
The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r>
          <rPr>
            <sz val="9"/>
            <rFont val="Tahoma"/>
            <family val="2"/>
          </rPr>
          <t xml:space="preserve">
</t>
        </r>
      </text>
    </comment>
    <comment ref="H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municipal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Municipal Treasurer and then forwarded to the State Treasurer.</t>
        </r>
        <r>
          <rPr>
            <b/>
            <sz val="12"/>
            <rFont val="Tahoma"/>
            <family val="2"/>
          </rPr>
          <t xml:space="preserve"> </t>
        </r>
        <r>
          <rPr>
            <b/>
            <sz val="8"/>
            <rFont val="Tahoma"/>
            <family val="0"/>
          </rPr>
          <t xml:space="preserve"> </t>
        </r>
        <r>
          <rPr>
            <sz val="8"/>
            <rFont val="Tahoma"/>
            <family val="0"/>
          </rPr>
          <t xml:space="preserve">
</t>
        </r>
      </text>
    </comment>
    <comment ref="AJ19" authorId="1">
      <text>
        <r>
          <rPr>
            <b/>
            <sz val="12"/>
            <rFont val="Tahoma"/>
            <family val="2"/>
          </rPr>
          <t xml:space="preserve">Surcharge on convictions of Sections 56-5-2930(DUI) and 56-5-2933(DUAC), Section 14-1-211(A)(2)
</t>
        </r>
        <r>
          <rPr>
            <sz val="12"/>
            <rFont val="Tahoma"/>
            <family val="2"/>
          </rPr>
          <t xml:space="preserve">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
</t>
        </r>
        <r>
          <rPr>
            <b/>
            <sz val="12"/>
            <rFont val="Tahoma"/>
            <family val="2"/>
          </rPr>
          <t>DUI assessment, Section 56-5-2995(A)</t>
        </r>
        <r>
          <rPr>
            <sz val="12"/>
            <rFont val="Tahoma"/>
            <family val="2"/>
          </rPr>
          <t xml:space="preserve">
In addition to the assessments and surcharges discussed in VI.A.3., VI.A.4., VI.A.5., VI.A.6., and VI.A.7. above, a twelve dollar assessment must be imposed for all convictions of Section 56-5-2930, DUI, and Section 56-5-2933, DUAC, obtained in municipal court. These funds should be clearly designated and transferred to your City Treasurer for remittance to the State Treasurer for disbursal pursuant to Section 14-1-201.
</t>
        </r>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text>
    </comment>
    <comment ref="AJ36" authorId="1">
      <text>
        <r>
          <rPr>
            <b/>
            <sz val="14"/>
            <rFont val="Tahoma"/>
            <family val="2"/>
          </rPr>
          <t xml:space="preserve">DUI, DUAC Breath Test Fee, Section 56-5-2950(E)                                                                         
</t>
        </r>
        <r>
          <rPr>
            <sz val="14"/>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
        </r>
        <r>
          <rPr>
            <b/>
            <sz val="14"/>
            <color indexed="10"/>
            <rFont val="Tahoma"/>
            <family val="2"/>
          </rPr>
          <t xml:space="preserve">The $25.00 breathalyzer fee applies only to those charges made on or after February 10, 2009, at 12:00 p.m. </t>
        </r>
        <r>
          <rPr>
            <sz val="14"/>
            <rFont val="Tahoma"/>
            <family val="2"/>
          </rPr>
          <t xml:space="preserve"> </t>
        </r>
      </text>
    </comment>
  </commentList>
</comments>
</file>

<file path=xl/sharedStrings.xml><?xml version="1.0" encoding="utf-8"?>
<sst xmlns="http://schemas.openxmlformats.org/spreadsheetml/2006/main" count="385" uniqueCount="120">
  <si>
    <t>STATE GENERAL FUND</t>
  </si>
  <si>
    <t>COUNTY GENERAL FUND</t>
  </si>
  <si>
    <t>SOLICITORS OFFICE</t>
  </si>
  <si>
    <t>STATE ATTORNEY GENERAL</t>
  </si>
  <si>
    <t>PART OF FINE GOES TO</t>
  </si>
  <si>
    <t>STATE TRANSPORT POLICE</t>
  </si>
  <si>
    <t>TRAFFIC VIOLATION</t>
  </si>
  <si>
    <t>CRIMINAL VIOLATION</t>
  </si>
  <si>
    <t>INSURANCE FRAUD</t>
  </si>
  <si>
    <t>GAME OR FISH LAW VIOLATIONS</t>
  </si>
  <si>
    <t>AXLE WEIGHT VIOLATIONS</t>
  </si>
  <si>
    <t>CARRIERS OF HOUSEHOLD GOODS &amp; HAZARDOUS WASTE</t>
  </si>
  <si>
    <t>FRAUDULENT CHECK</t>
  </si>
  <si>
    <t>BOND ESTREATMENTS</t>
  </si>
  <si>
    <t>CRUELTY TO ANIMALS</t>
  </si>
  <si>
    <t>$100.00 VICTIM FUND</t>
  </si>
  <si>
    <t>HUMANE SOCIETY</t>
  </si>
  <si>
    <t>DEPARTMENT OF NATURAL RESOURCES</t>
  </si>
  <si>
    <t>NUMBER OF INSTALLMENTS PAYMENTS</t>
  </si>
  <si>
    <t>MAGISTRATE COURT FINE</t>
  </si>
  <si>
    <t>COUNTY ORDINANCE VIOLATIONS</t>
  </si>
  <si>
    <t>CITY ORDINANCE VIOLATIONS</t>
  </si>
  <si>
    <t>10.  34-11-70 (B &amp; C) FRAUD CHECK</t>
  </si>
  <si>
    <t>TOTAL FINE</t>
  </si>
  <si>
    <t>TOTAL ASSESSMENTS</t>
  </si>
  <si>
    <t>ASSESSMENT BREAKDOWN</t>
  </si>
  <si>
    <t xml:space="preserve">  9.  50-21-114 BOATING UNDER INFLUENCE</t>
  </si>
  <si>
    <t xml:space="preserve">  8.  14-1-209  3% COLLECTION FEE</t>
  </si>
  <si>
    <t xml:space="preserve">  7.  33.7 (1B) TP DRUG COURT</t>
  </si>
  <si>
    <t xml:space="preserve">  6.  56-5-2995(A) DUI ASSESSMENT</t>
  </si>
  <si>
    <t xml:space="preserve">  5.  14-1-211 DUI MUSC FUND</t>
  </si>
  <si>
    <t xml:space="preserve">  4. 73.3 (D) TP LAW ENFORCEMENT FUNDING</t>
  </si>
  <si>
    <t xml:space="preserve">  3.  14-1-270 VICTIM FUND</t>
  </si>
  <si>
    <t xml:space="preserve">  2.  14-1-207 1.075 % ASSESSMENT</t>
  </si>
  <si>
    <t>$ 25.00 VICTIM FUND</t>
  </si>
  <si>
    <t>$ 25.00 LAW ENFORCEMENT FUNDING</t>
  </si>
  <si>
    <t>$ 100.00 DUI MUSC FUND</t>
  </si>
  <si>
    <t>$ 12.00 DUI ASSESSMENT</t>
  </si>
  <si>
    <t>TOTAL 107.5% ASSESSMENT 51.807228%</t>
  </si>
  <si>
    <t xml:space="preserve"> VIOLATIONS BOATING UNDER INFLUENCE WITH BREATHALYZER</t>
  </si>
  <si>
    <t>3% COLLECTION FEE (TO COUNTY)</t>
  </si>
  <si>
    <t>FRAUD CHECK (TO COUNTY)</t>
  </si>
  <si>
    <t>COUNTY GENERAL FUND (TO COUNTY)</t>
  </si>
  <si>
    <t>SIMPLE POSSESSION OF MARIHUANA</t>
  </si>
  <si>
    <t>SINGLE PAYMENT</t>
  </si>
  <si>
    <t>MULTIPLE PAYMENTS</t>
  </si>
  <si>
    <t>BEFORE AUGUST 19, 2003</t>
  </si>
  <si>
    <t>TOTAL COLLECTED / PAYMENTS</t>
  </si>
  <si>
    <t>FRAUDULENT CHECK
1ST OFFENSE WITH RESTITUTION DISMISSED</t>
  </si>
  <si>
    <t>$50.00 BOATING BREATH TEST (SLED)</t>
  </si>
  <si>
    <t>DEPARTMENT OF PUBLIC SAFETY HIGHWAY PATROL</t>
  </si>
  <si>
    <t>35.35% TO VICTIM FUND (TO COUNTY)</t>
  </si>
  <si>
    <t>64.65% TO STATE TREASURER</t>
  </si>
  <si>
    <t>COUNTY GENERAL FUND (TO COUNTY) 56%</t>
  </si>
  <si>
    <t>STATE GENERAL FUND 44%</t>
  </si>
  <si>
    <t>SLED</t>
  </si>
  <si>
    <t>FELONY DRIVING UNDER INFLUENCE</t>
  </si>
  <si>
    <t>GENERAL SESSIONS COURT FINE</t>
  </si>
  <si>
    <t>DRUG VIOLATIONS</t>
  </si>
  <si>
    <t>GENERAL SESSIONS</t>
  </si>
  <si>
    <t>Number Vehicles</t>
  </si>
  <si>
    <t>11.  $40.00 VEHICLE TAGS</t>
  </si>
  <si>
    <t>$40.00 VEHICLE TAG CHARGE</t>
  </si>
  <si>
    <t>3% COLLECTION FEE (TO CITY)</t>
  </si>
  <si>
    <t>FRAUD CHECK (TO CITY)</t>
  </si>
  <si>
    <t>11.16% TO VICTIM FUND (TO CITY)</t>
  </si>
  <si>
    <t>CITY GENERAL FUND (TO CITY)</t>
  </si>
  <si>
    <t>MUNICIPAL COURT FINE</t>
  </si>
  <si>
    <r>
      <t xml:space="preserve">88.84% TO STATE TREASURER </t>
    </r>
    <r>
      <rPr>
        <sz val="9"/>
        <color indexed="10"/>
        <rFont val="Arial"/>
        <family val="2"/>
      </rPr>
      <t>14-1-208</t>
    </r>
  </si>
  <si>
    <r>
      <t xml:space="preserve">88.84% TO STATE TREASURER </t>
    </r>
    <r>
      <rPr>
        <sz val="9"/>
        <color indexed="10"/>
        <rFont val="Arial"/>
        <family val="2"/>
      </rPr>
      <t>14-1-207</t>
    </r>
  </si>
  <si>
    <t>DRIVING UNDER SUSPENSION</t>
  </si>
  <si>
    <t>SEAT BELT</t>
  </si>
  <si>
    <r>
      <t xml:space="preserve">TOTAL OF </t>
    </r>
    <r>
      <rPr>
        <b/>
        <sz val="9"/>
        <color indexed="10"/>
        <rFont val="Arial"/>
        <family val="2"/>
      </rPr>
      <t>EACH PAYMENT</t>
    </r>
  </si>
  <si>
    <t>PARKING VIOLATIONS</t>
  </si>
  <si>
    <t>11. CRIMINAL JUSTICE ACADEMY FUNDING</t>
  </si>
  <si>
    <t>$5.00 CRIMINAL JUSTICE ACADEMY FUNDING</t>
  </si>
  <si>
    <t>12.  $5.00 CRIMINAL JUSTICE ACADEMY</t>
  </si>
  <si>
    <t>13. $25.00 SLED BREATH TEST FEE</t>
  </si>
  <si>
    <t>$5.00 CRIMINAL JUSTICE ACADEMY FEE</t>
  </si>
  <si>
    <t>$25.00 DUI SLED BREATH TEST FEE</t>
  </si>
  <si>
    <r>
      <t xml:space="preserve"> VIOLATIONS SECTION
50-21-ALL </t>
    </r>
    <r>
      <rPr>
        <b/>
        <sz val="10"/>
        <color indexed="10"/>
        <rFont val="Arial"/>
        <family val="2"/>
      </rPr>
      <t>25% COUNTY</t>
    </r>
  </si>
  <si>
    <r>
      <t xml:space="preserve">CARRIERS OF HOUSEHOLD GOODS &amp; HAZARDOUS WASTE  </t>
    </r>
    <r>
      <rPr>
        <b/>
        <sz val="10"/>
        <color indexed="10"/>
        <rFont val="Arial"/>
        <family val="2"/>
      </rPr>
      <t>25% COUNTY</t>
    </r>
  </si>
  <si>
    <t xml:space="preserve">  4. 73.3 (B) TP LAW ENFORCEMENT FUNDING</t>
  </si>
  <si>
    <t>FRAUDULENT CHECK
1ST OFFENSE WITH RESTITUTION DISMISSES</t>
  </si>
  <si>
    <r>
      <t xml:space="preserve">TOBACCO TO MINOR </t>
    </r>
    <r>
      <rPr>
        <b/>
        <sz val="10"/>
        <color indexed="10"/>
        <rFont val="Arial"/>
        <family val="2"/>
      </rPr>
      <t>CIVIL PENALTY</t>
    </r>
  </si>
  <si>
    <t>$ 25.00 VICTIM FUNDING</t>
  </si>
  <si>
    <t>11.16% TO VICTIM FUND (TO COUNTY)</t>
  </si>
  <si>
    <t xml:space="preserve">  5.  14-1-211 DUI MUSC FUNDING</t>
  </si>
  <si>
    <t>OFFICE OF REGULATORY STAFF</t>
  </si>
  <si>
    <t>Number  Vehicles</t>
  </si>
  <si>
    <r>
      <t xml:space="preserve">CRUELTY TO ANIMALS
</t>
    </r>
    <r>
      <rPr>
        <b/>
        <sz val="10"/>
        <color indexed="10"/>
        <rFont val="Arial"/>
        <family val="2"/>
      </rPr>
      <t>50% NP HUMANE SOCIETY</t>
    </r>
  </si>
  <si>
    <t>DUI / DUAC</t>
  </si>
  <si>
    <t>MAGISTRATE COURT</t>
  </si>
  <si>
    <t xml:space="preserve">MUNICIPAL COURT </t>
  </si>
  <si>
    <r>
      <t xml:space="preserve">TOTAL OF </t>
    </r>
    <r>
      <rPr>
        <b/>
        <sz val="10"/>
        <color indexed="10"/>
        <rFont val="Arial"/>
        <family val="2"/>
      </rPr>
      <t>EACH PAYMENT</t>
    </r>
  </si>
  <si>
    <t>FROM AUGUST 19, 2003 TO FEBRUARY 10, 2009</t>
  </si>
  <si>
    <t>$150.00 DRUG COURT</t>
  </si>
  <si>
    <t>CONDITIONAL DISCHARGE</t>
  </si>
  <si>
    <t>14. $150.00 CONDITIONAL DISCHARGE</t>
  </si>
  <si>
    <t>$150.00 CONDITIONAL DISCHARGE</t>
  </si>
  <si>
    <t>$350.00 CONDITIONAL DISCHARGE</t>
  </si>
  <si>
    <t xml:space="preserve"> VIOLATIONS SECTION 
50-21-ALL</t>
  </si>
  <si>
    <t>$ 100.00 DUI MUSC FUNDING</t>
  </si>
  <si>
    <r>
      <t xml:space="preserve">DUI / DUAC </t>
    </r>
    <r>
      <rPr>
        <b/>
        <sz val="10"/>
        <color indexed="10"/>
        <rFont val="Arial"/>
        <family val="2"/>
      </rPr>
      <t>3RD ONLY</t>
    </r>
    <r>
      <rPr>
        <b/>
        <sz val="10"/>
        <rFont val="Arial"/>
        <family val="2"/>
      </rPr>
      <t xml:space="preserve"> </t>
    </r>
  </si>
  <si>
    <t>2ND &amp; SUB DUI / DUAC</t>
  </si>
  <si>
    <t>DUI / DUAC 1ST, 2ND, 4TH &amp; SUB</t>
  </si>
  <si>
    <r>
      <t xml:space="preserve">DUI / DUAC </t>
    </r>
    <r>
      <rPr>
        <b/>
        <sz val="10"/>
        <color indexed="10"/>
        <rFont val="Arial"/>
        <family val="2"/>
      </rPr>
      <t>3RD ONLY</t>
    </r>
    <r>
      <rPr>
        <b/>
        <sz val="10"/>
        <rFont val="Arial"/>
        <family val="2"/>
      </rPr>
      <t xml:space="preserve"> 
</t>
    </r>
    <r>
      <rPr>
        <b/>
        <i/>
        <sz val="11"/>
        <color indexed="53"/>
        <rFont val="Arial"/>
        <family val="2"/>
      </rPr>
      <t>(NO BREATH TEST)</t>
    </r>
  </si>
  <si>
    <r>
      <t xml:space="preserve">DUI / DUAC 1ST, 2ND, 4TH &amp; SUB </t>
    </r>
    <r>
      <rPr>
        <b/>
        <i/>
        <sz val="11"/>
        <color indexed="53"/>
        <rFont val="Arial"/>
        <family val="2"/>
      </rPr>
      <t>(NO BREATH TEST)</t>
    </r>
  </si>
  <si>
    <t>&lt;------------------------------------------------  AFTER FEBRUARY 10, 2009  ------------------------------------------------&gt;</t>
  </si>
  <si>
    <t>14.  $350.00 CONDITIONAL DISCHARGE</t>
  </si>
  <si>
    <t>Before June 2, 2010</t>
  </si>
  <si>
    <t>After June 2, 2010</t>
  </si>
  <si>
    <t>$100.00 or $150.00 DRUG COURT</t>
  </si>
  <si>
    <t>NO BA TEST</t>
  </si>
  <si>
    <t>WITH BA TEST</t>
  </si>
  <si>
    <t>&lt;----------------------AFTER FEBRUARY 10, 2009---------------------&gt;</t>
  </si>
  <si>
    <t>&lt;-------------AFTER FEBRUARY 10, 2009------------&gt;</t>
  </si>
  <si>
    <t xml:space="preserve">  7.  33.7 (1B) TP DRUG COURT$100.00 OR $150.00</t>
  </si>
  <si>
    <t>UPDATED 7/1/2011</t>
  </si>
  <si>
    <t>LAST UPDATED 7/1/2011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</si>
</sst>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s>
  <fonts count="84">
    <font>
      <sz val="10"/>
      <name val="Arial"/>
      <family val="0"/>
    </font>
    <font>
      <sz val="11"/>
      <color indexed="8"/>
      <name val="Calibri"/>
      <family val="2"/>
    </font>
    <font>
      <sz val="9"/>
      <name val="Arial"/>
      <family val="2"/>
    </font>
    <font>
      <b/>
      <sz val="9"/>
      <name val="Arial"/>
      <family val="2"/>
    </font>
    <font>
      <b/>
      <sz val="10"/>
      <name val="Arial"/>
      <family val="2"/>
    </font>
    <font>
      <sz val="10"/>
      <color indexed="10"/>
      <name val="Arial"/>
      <family val="2"/>
    </font>
    <font>
      <b/>
      <sz val="9"/>
      <color indexed="10"/>
      <name val="Arial"/>
      <family val="2"/>
    </font>
    <font>
      <sz val="8"/>
      <name val="Tahoma"/>
      <family val="0"/>
    </font>
    <font>
      <b/>
      <sz val="8"/>
      <name val="Tahoma"/>
      <family val="0"/>
    </font>
    <font>
      <b/>
      <sz val="12"/>
      <name val="Arial"/>
      <family val="2"/>
    </font>
    <font>
      <sz val="10"/>
      <color indexed="43"/>
      <name val="Arial"/>
      <family val="2"/>
    </font>
    <font>
      <b/>
      <sz val="10"/>
      <color indexed="10"/>
      <name val="Arial"/>
      <family val="2"/>
    </font>
    <font>
      <b/>
      <sz val="12"/>
      <color indexed="10"/>
      <name val="Arial"/>
      <family val="2"/>
    </font>
    <font>
      <sz val="9"/>
      <color indexed="10"/>
      <name val="Arial"/>
      <family val="2"/>
    </font>
    <font>
      <b/>
      <sz val="12"/>
      <name val="Tahoma"/>
      <family val="2"/>
    </font>
    <font>
      <sz val="12"/>
      <name val="Tahoma"/>
      <family val="2"/>
    </font>
    <font>
      <sz val="12"/>
      <color indexed="10"/>
      <name val="Tahoma"/>
      <family val="2"/>
    </font>
    <font>
      <b/>
      <sz val="12"/>
      <color indexed="10"/>
      <name val="Tahoma"/>
      <family val="2"/>
    </font>
    <font>
      <u val="single"/>
      <sz val="12"/>
      <color indexed="10"/>
      <name val="Tahoma"/>
      <family val="2"/>
    </font>
    <font>
      <b/>
      <u val="single"/>
      <sz val="12"/>
      <color indexed="10"/>
      <name val="Tahoma"/>
      <family val="2"/>
    </font>
    <font>
      <b/>
      <sz val="14"/>
      <name val="Tahoma"/>
      <family val="2"/>
    </font>
    <font>
      <sz val="14"/>
      <name val="Tahoma"/>
      <family val="2"/>
    </font>
    <font>
      <b/>
      <sz val="14"/>
      <color indexed="10"/>
      <name val="Tahoma"/>
      <family val="2"/>
    </font>
    <font>
      <b/>
      <sz val="16"/>
      <name val="Tahoma"/>
      <family val="2"/>
    </font>
    <font>
      <sz val="16"/>
      <name val="Tahoma"/>
      <family val="2"/>
    </font>
    <font>
      <b/>
      <sz val="16"/>
      <color indexed="10"/>
      <name val="Tahoma"/>
      <family val="2"/>
    </font>
    <font>
      <b/>
      <sz val="14"/>
      <color indexed="10"/>
      <name val="Arial"/>
      <family val="2"/>
    </font>
    <font>
      <b/>
      <sz val="10"/>
      <name val="Tahoma"/>
      <family val="2"/>
    </font>
    <font>
      <sz val="10"/>
      <name val="Tahoma"/>
      <family val="2"/>
    </font>
    <font>
      <u val="single"/>
      <sz val="10"/>
      <color indexed="10"/>
      <name val="Tahoma"/>
      <family val="2"/>
    </font>
    <font>
      <sz val="9"/>
      <name val="Tahoma"/>
      <family val="2"/>
    </font>
    <font>
      <b/>
      <u val="single"/>
      <sz val="9"/>
      <color indexed="10"/>
      <name val="Tahoma"/>
      <family val="2"/>
    </font>
    <font>
      <b/>
      <sz val="12"/>
      <color indexed="39"/>
      <name val="Tahoma"/>
      <family val="2"/>
    </font>
    <font>
      <b/>
      <sz val="12"/>
      <color indexed="12"/>
      <name val="Tahoma"/>
      <family val="2"/>
    </font>
    <font>
      <b/>
      <sz val="11"/>
      <name val="Tahoma"/>
      <family val="2"/>
    </font>
    <font>
      <b/>
      <sz val="11"/>
      <color indexed="10"/>
      <name val="Tahoma"/>
      <family val="2"/>
    </font>
    <font>
      <b/>
      <i/>
      <sz val="11"/>
      <color indexed="53"/>
      <name val="Arial"/>
      <family val="2"/>
    </font>
    <font>
      <b/>
      <u val="single"/>
      <sz val="12"/>
      <color indexed="17"/>
      <name val="Tahoma"/>
      <family val="2"/>
    </font>
    <font>
      <b/>
      <sz val="12"/>
      <color indexed="17"/>
      <name val="Tahoma"/>
      <family val="2"/>
    </font>
    <font>
      <sz val="12"/>
      <color indexed="12"/>
      <name val="Tahoma"/>
      <family val="2"/>
    </font>
    <font>
      <b/>
      <sz val="11"/>
      <color indexed="12"/>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30"/>
      <name val="Arial"/>
      <family val="2"/>
    </font>
    <font>
      <b/>
      <sz val="10"/>
      <color indexed="3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0070C0"/>
      <name val="Arial"/>
      <family val="2"/>
    </font>
    <font>
      <b/>
      <sz val="10"/>
      <color rgb="FF0070C0"/>
      <name val="Arial"/>
      <family val="2"/>
    </font>
    <font>
      <b/>
      <sz val="9"/>
      <color rgb="FFFF0000"/>
      <name val="Arial"/>
      <family val="2"/>
    </font>
    <font>
      <b/>
      <sz val="10"/>
      <color rgb="FFFF0000"/>
      <name val="Arial"/>
      <family val="2"/>
    </font>
    <font>
      <b/>
      <sz val="10"/>
      <color theme="1"/>
      <name val="Arial"/>
      <family val="2"/>
    </font>
    <font>
      <b/>
      <sz val="12"/>
      <color rgb="FFFF0000"/>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52"/>
        <bgColor indexed="64"/>
      </patternFill>
    </fill>
    <fill>
      <patternFill patternType="solid">
        <fgColor theme="0"/>
        <bgColor indexed="64"/>
      </patternFill>
    </fill>
    <fill>
      <patternFill patternType="solid">
        <fgColor rgb="FFFFFF99"/>
        <bgColor indexed="64"/>
      </patternFill>
    </fill>
    <fill>
      <patternFill patternType="solid">
        <fgColor rgb="FFFF9933"/>
        <bgColor indexed="64"/>
      </patternFill>
    </fill>
    <fill>
      <patternFill patternType="solid">
        <fgColor indexed="53"/>
        <bgColor indexed="64"/>
      </patternFill>
    </fill>
    <fill>
      <patternFill patternType="solid">
        <fgColor rgb="FF8BF52B"/>
        <bgColor indexed="64"/>
      </patternFill>
    </fill>
    <fill>
      <patternFill patternType="solid">
        <fgColor rgb="FFA8F42C"/>
        <bgColor indexed="64"/>
      </patternFill>
    </fill>
    <fill>
      <patternFill patternType="solid">
        <fgColor rgb="FF92D050"/>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bottom style="hair"/>
    </border>
    <border>
      <left style="medium"/>
      <right style="medium"/>
      <top/>
      <bottom style="medium"/>
    </border>
    <border>
      <left style="hair"/>
      <right style="hair"/>
      <top style="medium"/>
      <bottom style="hair"/>
    </border>
    <border>
      <left style="hair"/>
      <right style="hair"/>
      <top style="hair"/>
      <bottom style="hair"/>
    </border>
    <border>
      <left style="thick"/>
      <right style="thick"/>
      <top style="thick"/>
      <bottom style="thick"/>
    </border>
    <border>
      <left style="medium"/>
      <right style="hair"/>
      <top style="medium"/>
      <bottom style="hair"/>
    </border>
    <border>
      <left style="medium"/>
      <right style="hair"/>
      <top style="hair"/>
      <bottom style="hair"/>
    </border>
    <border>
      <left style="medium"/>
      <right style="hair"/>
      <top style="hair"/>
      <bottom/>
    </border>
    <border>
      <left style="hair"/>
      <right style="hair"/>
      <top style="hair"/>
      <bottom/>
    </border>
    <border>
      <left/>
      <right/>
      <top style="thick">
        <color indexed="10"/>
      </top>
      <bottom/>
    </border>
    <border>
      <left style="hair"/>
      <right style="hair"/>
      <top style="thick">
        <color indexed="10"/>
      </top>
      <bottom style="hair"/>
    </border>
    <border>
      <left/>
      <right style="medium"/>
      <top style="hair"/>
      <bottom style="hair"/>
    </border>
    <border>
      <left/>
      <right/>
      <top/>
      <bottom style="thick"/>
    </border>
    <border>
      <left style="medium"/>
      <right style="thick"/>
      <top style="thick"/>
      <bottom style="medium"/>
    </border>
    <border>
      <left style="hair"/>
      <right style="thick"/>
      <top style="medium"/>
      <bottom style="hair"/>
    </border>
    <border>
      <left style="hair"/>
      <right style="thick"/>
      <top style="hair"/>
      <bottom style="hair"/>
    </border>
    <border>
      <left style="hair"/>
      <right style="hair"/>
      <top style="thick">
        <color rgb="FFFF0000"/>
      </top>
      <bottom style="hair"/>
    </border>
    <border>
      <left/>
      <right style="thick"/>
      <top/>
      <bottom style="thick"/>
    </border>
    <border>
      <left style="hair"/>
      <right style="medium"/>
      <top style="hair"/>
      <bottom style="hair"/>
    </border>
    <border>
      <left/>
      <right style="medium"/>
      <top style="hair"/>
      <bottom/>
    </border>
    <border>
      <left style="hair"/>
      <right style="thick"/>
      <top style="hair"/>
      <bottom/>
    </border>
    <border>
      <left/>
      <right style="medium"/>
      <top/>
      <bottom style="hair"/>
    </border>
    <border>
      <left style="medium"/>
      <right style="hair"/>
      <top/>
      <bottom style="hair"/>
    </border>
    <border>
      <left style="hair"/>
      <right style="thick"/>
      <top/>
      <bottom style="hair"/>
    </border>
    <border>
      <left/>
      <right style="mediumDashDot">
        <color rgb="FFFF0000"/>
      </right>
      <top style="mediumDashDot">
        <color rgb="FFFF0000"/>
      </top>
      <bottom style="mediumDashDot">
        <color rgb="FFFF0000"/>
      </bottom>
    </border>
    <border>
      <left style="mediumDashDot">
        <color rgb="FFFF0000"/>
      </left>
      <right style="mediumDashDot">
        <color rgb="FFFF0000"/>
      </right>
      <top style="mediumDashDot">
        <color rgb="FFFF0000"/>
      </top>
      <bottom style="mediumDashDot">
        <color rgb="FFFF0000"/>
      </bottom>
    </border>
    <border>
      <left style="mediumDashDot">
        <color rgb="FFFF0000"/>
      </left>
      <right style="thick"/>
      <top style="mediumDashDot">
        <color rgb="FFFF0000"/>
      </top>
      <bottom style="mediumDashDot">
        <color rgb="FFFF0000"/>
      </bottom>
    </border>
    <border>
      <left/>
      <right style="mediumDashed">
        <color rgb="FFFF0000"/>
      </right>
      <top style="mediumDashed">
        <color rgb="FFFF0000"/>
      </top>
      <bottom style="mediumDashed">
        <color rgb="FFFF0000"/>
      </bottom>
    </border>
    <border>
      <left style="mediumDashed">
        <color rgb="FFFF0000"/>
      </left>
      <right style="mediumDashed">
        <color rgb="FFFF0000"/>
      </right>
      <top style="mediumDashed">
        <color rgb="FFFF0000"/>
      </top>
      <bottom style="mediumDashed">
        <color rgb="FFFF0000"/>
      </bottom>
    </border>
    <border>
      <left style="hair"/>
      <right style="thick"/>
      <top style="hair"/>
      <bottom style="thick">
        <color rgb="FFFF0000"/>
      </bottom>
    </border>
    <border>
      <left style="mediumDashed">
        <color indexed="10"/>
      </left>
      <right style="mediumDashed">
        <color indexed="10"/>
      </right>
      <top style="mediumDashed">
        <color indexed="10"/>
      </top>
      <bottom style="mediumDashed">
        <color indexed="10"/>
      </bottom>
    </border>
    <border>
      <left style="medium"/>
      <right/>
      <top/>
      <bottom style="medium"/>
    </border>
    <border>
      <left style="hair"/>
      <right/>
      <top/>
      <bottom style="hair"/>
    </border>
    <border>
      <left style="hair"/>
      <right/>
      <top style="hair"/>
      <bottom style="hair"/>
    </border>
    <border>
      <left style="hair"/>
      <right/>
      <top style="hair"/>
      <bottom/>
    </border>
    <border>
      <left style="mediumDashDot">
        <color rgb="FFFF0000"/>
      </left>
      <right/>
      <top style="mediumDashDot">
        <color rgb="FFFF0000"/>
      </top>
      <bottom style="mediumDashDot">
        <color rgb="FFFF0000"/>
      </bottom>
    </border>
    <border>
      <left/>
      <right style="medium"/>
      <top/>
      <bottom style="medium"/>
    </border>
    <border>
      <left/>
      <right style="hair"/>
      <top/>
      <bottom style="hair"/>
    </border>
    <border>
      <left/>
      <right style="hair"/>
      <top style="hair"/>
      <bottom style="hair"/>
    </border>
    <border>
      <left/>
      <right style="hair"/>
      <top style="hair"/>
      <bottom/>
    </border>
    <border>
      <left style="thick">
        <color rgb="FFFF0000"/>
      </left>
      <right style="hair"/>
      <top style="hair"/>
      <bottom style="hair"/>
    </border>
    <border>
      <left style="thick">
        <color rgb="FFFF0000"/>
      </left>
      <right style="hair"/>
      <top style="hair"/>
      <bottom style="thick">
        <color rgb="FFFF0000"/>
      </bottom>
    </border>
    <border>
      <left style="hair"/>
      <right/>
      <top style="medium"/>
      <bottom style="hair"/>
    </border>
    <border>
      <left style="mediumDashed">
        <color rgb="FFFF0000"/>
      </left>
      <right/>
      <top style="mediumDashed">
        <color rgb="FFFF0000"/>
      </top>
      <bottom style="mediumDashed">
        <color rgb="FFFF0000"/>
      </bottom>
    </border>
    <border>
      <left/>
      <right style="hair"/>
      <top style="medium"/>
      <bottom style="hair"/>
    </border>
    <border>
      <left style="thick">
        <color rgb="FFFF0000"/>
      </left>
      <right style="medium"/>
      <top style="thick"/>
      <bottom style="medium"/>
    </border>
    <border>
      <left style="thick">
        <color rgb="FFFF0000"/>
      </left>
      <right style="hair"/>
      <top/>
      <bottom style="hair"/>
    </border>
    <border>
      <left style="thick">
        <color rgb="FFFF0000"/>
      </left>
      <right style="hair"/>
      <top style="hair"/>
      <bottom/>
    </border>
    <border>
      <left style="thick">
        <color rgb="FFFF0000"/>
      </left>
      <right style="mediumDashDot">
        <color rgb="FFFF0000"/>
      </right>
      <top style="mediumDashDot">
        <color rgb="FFFF0000"/>
      </top>
      <bottom style="mediumDashDot">
        <color rgb="FFFF0000"/>
      </bottom>
    </border>
    <border>
      <left style="hair"/>
      <right style="medium"/>
      <top style="medium"/>
      <bottom style="hair"/>
    </border>
    <border>
      <left style="hair"/>
      <right style="medium"/>
      <top style="hair"/>
      <bottom/>
    </border>
    <border>
      <left style="hair"/>
      <right style="medium"/>
      <top/>
      <bottom style="hair"/>
    </border>
    <border>
      <left style="mediumDashed">
        <color rgb="FFFF0000"/>
      </left>
      <right style="thick"/>
      <top style="mediumDashed">
        <color rgb="FFFF0000"/>
      </top>
      <bottom style="mediumDashed">
        <color rgb="FFFF0000"/>
      </bottom>
    </border>
    <border>
      <left style="hair"/>
      <right style="thick"/>
      <top style="hair"/>
      <bottom style="thick">
        <color indexed="10"/>
      </bottom>
    </border>
    <border>
      <left style="thick">
        <color rgb="FFFF0000"/>
      </left>
      <right style="hair"/>
      <top style="medium"/>
      <bottom style="hair"/>
    </border>
    <border>
      <left style="thick">
        <color rgb="FFFF0000"/>
      </left>
      <right style="hair"/>
      <top style="hair"/>
      <bottom style="thick">
        <color indexed="10"/>
      </bottom>
    </border>
    <border>
      <left style="medium"/>
      <right style="thick">
        <color rgb="FFFF0000"/>
      </right>
      <top style="thick"/>
      <bottom style="medium"/>
    </border>
    <border>
      <left style="hair"/>
      <right style="thick">
        <color rgb="FFFF0000"/>
      </right>
      <top style="medium"/>
      <bottom style="hair"/>
    </border>
    <border>
      <left style="hair"/>
      <right style="thick">
        <color rgb="FFFF0000"/>
      </right>
      <top style="hair"/>
      <bottom style="hair"/>
    </border>
    <border>
      <left style="hair"/>
      <right style="thick">
        <color rgb="FFFF0000"/>
      </right>
      <top style="hair"/>
      <bottom/>
    </border>
    <border>
      <left style="mediumDashDot">
        <color rgb="FFFF0000"/>
      </left>
      <right style="thick">
        <color rgb="FFFF0000"/>
      </right>
      <top style="mediumDashDot">
        <color rgb="FFFF0000"/>
      </top>
      <bottom style="mediumDashDot">
        <color rgb="FFFF0000"/>
      </bottom>
    </border>
    <border>
      <left style="hair"/>
      <right style="thick">
        <color rgb="FFFF0000"/>
      </right>
      <top/>
      <bottom style="hair"/>
    </border>
    <border>
      <left style="hair"/>
      <right style="thick">
        <color rgb="FFFF0000"/>
      </right>
      <top style="hair"/>
      <bottom style="thick">
        <color indexed="10"/>
      </bottom>
    </border>
    <border>
      <left style="thick">
        <color rgb="FFFF0000"/>
      </left>
      <right style="mediumDashed">
        <color rgb="FFFF0000"/>
      </right>
      <top style="mediumDashed">
        <color rgb="FFFF0000"/>
      </top>
      <bottom style="mediumDashed">
        <color rgb="FFFF0000"/>
      </bottom>
    </border>
    <border>
      <left style="mediumDashed">
        <color rgb="FFFF0000"/>
      </left>
      <right style="thick">
        <color rgb="FFFF0000"/>
      </right>
      <top style="mediumDashed">
        <color rgb="FFFF0000"/>
      </top>
      <bottom style="mediumDashed">
        <color rgb="FFFF0000"/>
      </bottom>
    </border>
    <border>
      <left style="thick">
        <color rgb="FFFF0000"/>
      </left>
      <right style="medium"/>
      <top/>
      <bottom style="medium"/>
    </border>
    <border>
      <left style="medium"/>
      <right style="thick">
        <color rgb="FFFF0000"/>
      </right>
      <top/>
      <bottom style="medium"/>
    </border>
    <border>
      <left style="hair"/>
      <right style="thick">
        <color rgb="FFFF0000"/>
      </right>
      <top style="hair"/>
      <bottom style="thick">
        <color rgb="FFFF0000"/>
      </bottom>
    </border>
    <border>
      <left style="thick">
        <color rgb="FFFF0000"/>
      </left>
      <right style="thick">
        <color rgb="FFFF0000"/>
      </right>
      <top style="thick">
        <color rgb="FFFF0000"/>
      </top>
      <bottom/>
    </border>
    <border>
      <left style="thick"/>
      <right/>
      <top style="thick"/>
      <bottom style="thick"/>
    </border>
    <border>
      <left/>
      <right style="thick"/>
      <top style="thick"/>
      <bottom style="thick"/>
    </border>
    <border>
      <left style="thick">
        <color rgb="FFFF0000"/>
      </left>
      <right style="thick">
        <color rgb="FFFF0000"/>
      </right>
      <top style="thick">
        <color rgb="FFFF0000"/>
      </top>
      <bottom style="thick">
        <color rgb="FFFF0000"/>
      </bottom>
    </border>
    <border>
      <left/>
      <right/>
      <top style="thick"/>
      <bottom style="thick"/>
    </border>
    <border>
      <left style="thick">
        <color rgb="FFFF0000"/>
      </left>
      <right/>
      <top style="thick">
        <color rgb="FFFF0000"/>
      </top>
      <bottom style="thick">
        <color rgb="FFFF0000"/>
      </bottom>
    </border>
    <border>
      <left/>
      <right style="thick">
        <color rgb="FFFF0000"/>
      </right>
      <top style="thick">
        <color rgb="FFFF0000"/>
      </top>
      <bottom style="thick">
        <color rgb="FFFF0000"/>
      </bottom>
    </border>
    <border>
      <left style="thick">
        <color rgb="FFFF0000"/>
      </left>
      <right/>
      <top style="thick"/>
      <bottom style="thick"/>
    </border>
    <border>
      <left/>
      <right/>
      <top style="thick">
        <color rgb="FFFF0000"/>
      </top>
      <bottom style="thick">
        <color rgb="FFFF0000"/>
      </bottom>
    </border>
    <border>
      <left style="thick">
        <color rgb="FFFF0000"/>
      </left>
      <right style="thick"/>
      <top/>
      <bottom style="thick"/>
    </border>
    <border>
      <left style="thick"/>
      <right style="thick">
        <color rgb="FFFF0000"/>
      </right>
      <top/>
      <bottom style="thick"/>
    </border>
    <border>
      <left style="thick"/>
      <right/>
      <top style="thick"/>
      <bottom/>
    </border>
    <border>
      <left/>
      <right/>
      <top style="thick"/>
      <bottom/>
    </border>
    <border>
      <left style="thick"/>
      <right/>
      <top/>
      <bottom style="thick"/>
    </border>
    <border>
      <left style="thick">
        <color rgb="FFFF0000"/>
      </left>
      <right/>
      <top style="thick">
        <color rgb="FFFF0000"/>
      </top>
      <bottom/>
    </border>
    <border>
      <left/>
      <right/>
      <top style="thick">
        <color rgb="FFFF0000"/>
      </top>
      <bottom/>
    </border>
    <border>
      <left/>
      <right style="thick">
        <color rgb="FFFF0000"/>
      </right>
      <top style="thick">
        <color rgb="FFFF0000"/>
      </top>
      <bottom/>
    </border>
    <border>
      <left/>
      <right style="thick">
        <color rgb="FFFF0000"/>
      </right>
      <top style="thick"/>
      <bottom style="thick"/>
    </border>
    <border>
      <left style="thick"/>
      <right style="thick">
        <color rgb="FFFF0000"/>
      </right>
      <top style="thick"/>
      <bottom style="thick"/>
    </border>
    <border>
      <left style="thick">
        <color rgb="FFFF0000"/>
      </left>
      <right style="thick"/>
      <top style="thick"/>
      <bottom style="thick"/>
    </border>
    <border>
      <left style="thick">
        <color rgb="FFFF0000"/>
      </left>
      <right/>
      <top/>
      <bottom style="thick"/>
    </border>
    <border>
      <left/>
      <right style="thick">
        <color rgb="FFFF0000"/>
      </right>
      <top/>
      <bottom style="thick"/>
    </border>
    <border>
      <left style="thick">
        <color rgb="FFFF0000"/>
      </left>
      <right style="thick">
        <color rgb="FFFF0000"/>
      </right>
      <top style="thick">
        <color rgb="FFFF0000"/>
      </top>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533">
    <xf numFmtId="0" fontId="0" fillId="0" borderId="0" xfId="0" applyAlignment="1">
      <alignment/>
    </xf>
    <xf numFmtId="8" fontId="0" fillId="0" borderId="0" xfId="0" applyNumberFormat="1" applyAlignment="1">
      <alignment/>
    </xf>
    <xf numFmtId="44" fontId="0" fillId="0" borderId="0" xfId="44" applyFont="1" applyAlignment="1">
      <alignment/>
    </xf>
    <xf numFmtId="0" fontId="2" fillId="0" borderId="0" xfId="0" applyFont="1" applyAlignment="1">
      <alignment/>
    </xf>
    <xf numFmtId="8" fontId="2" fillId="0" borderId="0" xfId="0" applyNumberFormat="1" applyFont="1" applyAlignment="1">
      <alignment/>
    </xf>
    <xf numFmtId="0" fontId="3" fillId="0" borderId="0" xfId="0" applyFont="1" applyAlignment="1">
      <alignment/>
    </xf>
    <xf numFmtId="44" fontId="0" fillId="33" borderId="10" xfId="44" applyFont="1" applyFill="1" applyBorder="1" applyAlignment="1">
      <alignment/>
    </xf>
    <xf numFmtId="0" fontId="3" fillId="0" borderId="0" xfId="0" applyFont="1" applyAlignment="1">
      <alignment horizontal="center"/>
    </xf>
    <xf numFmtId="8" fontId="6" fillId="0" borderId="0" xfId="0" applyNumberFormat="1" applyFont="1" applyAlignment="1">
      <alignment/>
    </xf>
    <xf numFmtId="0" fontId="6" fillId="0" borderId="0" xfId="0" applyFont="1" applyAlignment="1">
      <alignment/>
    </xf>
    <xf numFmtId="0" fontId="2" fillId="0" borderId="11" xfId="0" applyFont="1" applyBorder="1" applyAlignment="1">
      <alignment horizontal="center" vertical="center" wrapText="1"/>
    </xf>
    <xf numFmtId="0" fontId="2" fillId="34" borderId="11" xfId="0" applyFont="1" applyFill="1" applyBorder="1" applyAlignment="1">
      <alignment horizontal="center" vertical="center" wrapText="1"/>
    </xf>
    <xf numFmtId="8" fontId="0" fillId="0" borderId="10" xfId="0" applyNumberFormat="1" applyBorder="1" applyAlignment="1">
      <alignment/>
    </xf>
    <xf numFmtId="44" fontId="0" fillId="34" borderId="10" xfId="44" applyFont="1" applyFill="1" applyBorder="1" applyAlignment="1">
      <alignment/>
    </xf>
    <xf numFmtId="44" fontId="0" fillId="0" borderId="10" xfId="44" applyFont="1" applyBorder="1" applyAlignment="1">
      <alignment/>
    </xf>
    <xf numFmtId="44" fontId="0" fillId="0" borderId="12" xfId="44" applyFont="1" applyBorder="1" applyAlignment="1">
      <alignment/>
    </xf>
    <xf numFmtId="0" fontId="3" fillId="0" borderId="13" xfId="0" applyFont="1" applyBorder="1" applyAlignment="1">
      <alignment/>
    </xf>
    <xf numFmtId="44" fontId="0" fillId="34" borderId="13" xfId="44" applyFont="1" applyFill="1" applyBorder="1" applyAlignment="1">
      <alignment/>
    </xf>
    <xf numFmtId="44" fontId="0" fillId="0" borderId="13" xfId="44" applyFont="1" applyBorder="1" applyAlignment="1">
      <alignment/>
    </xf>
    <xf numFmtId="8" fontId="2" fillId="0" borderId="13" xfId="0" applyNumberFormat="1" applyFont="1" applyBorder="1" applyAlignment="1">
      <alignment/>
    </xf>
    <xf numFmtId="8" fontId="6" fillId="0" borderId="13" xfId="0" applyNumberFormat="1" applyFont="1" applyBorder="1" applyAlignment="1">
      <alignment/>
    </xf>
    <xf numFmtId="0" fontId="2" fillId="0" borderId="13" xfId="0" applyFont="1" applyBorder="1" applyAlignment="1">
      <alignment/>
    </xf>
    <xf numFmtId="0" fontId="6" fillId="0" borderId="13" xfId="0" applyFont="1" applyBorder="1" applyAlignment="1">
      <alignment/>
    </xf>
    <xf numFmtId="44" fontId="0" fillId="34" borderId="13" xfId="44" applyFont="1" applyFill="1" applyBorder="1" applyAlignment="1">
      <alignment/>
    </xf>
    <xf numFmtId="44" fontId="0" fillId="0" borderId="13" xfId="44" applyFont="1" applyBorder="1" applyAlignment="1">
      <alignment/>
    </xf>
    <xf numFmtId="44" fontId="5" fillId="0" borderId="13" xfId="44" applyFont="1" applyBorder="1" applyAlignment="1">
      <alignment/>
    </xf>
    <xf numFmtId="0" fontId="0" fillId="0" borderId="13" xfId="0" applyBorder="1" applyAlignment="1">
      <alignment/>
    </xf>
    <xf numFmtId="0" fontId="2" fillId="33" borderId="11" xfId="0" applyFont="1" applyFill="1" applyBorder="1" applyAlignment="1">
      <alignment horizontal="center" vertical="center" wrapText="1"/>
    </xf>
    <xf numFmtId="44" fontId="0" fillId="33" borderId="13" xfId="44" applyFont="1" applyFill="1" applyBorder="1" applyAlignment="1">
      <alignment/>
    </xf>
    <xf numFmtId="44" fontId="0" fillId="33" borderId="13" xfId="44" applyFont="1" applyFill="1" applyBorder="1" applyAlignment="1">
      <alignment/>
    </xf>
    <xf numFmtId="44" fontId="0" fillId="34" borderId="12" xfId="44" applyFont="1" applyFill="1" applyBorder="1" applyAlignment="1">
      <alignment/>
    </xf>
    <xf numFmtId="8" fontId="9" fillId="0" borderId="14" xfId="0" applyNumberFormat="1" applyFont="1" applyBorder="1" applyAlignment="1">
      <alignment horizontal="center" vertical="center" wrapText="1"/>
    </xf>
    <xf numFmtId="8" fontId="5" fillId="0" borderId="0" xfId="0" applyNumberFormat="1" applyFont="1" applyAlignment="1">
      <alignment/>
    </xf>
    <xf numFmtId="0" fontId="5" fillId="0" borderId="0" xfId="0" applyFont="1" applyAlignment="1">
      <alignment/>
    </xf>
    <xf numFmtId="0" fontId="0" fillId="33" borderId="0" xfId="0" applyFill="1" applyAlignment="1">
      <alignment/>
    </xf>
    <xf numFmtId="0" fontId="10" fillId="33" borderId="0" xfId="0" applyFont="1" applyFill="1" applyAlignment="1">
      <alignment/>
    </xf>
    <xf numFmtId="44" fontId="0" fillId="34" borderId="15" xfId="44" applyFont="1" applyFill="1" applyBorder="1" applyAlignment="1">
      <alignment/>
    </xf>
    <xf numFmtId="44" fontId="0" fillId="34" borderId="16" xfId="44" applyFont="1" applyFill="1" applyBorder="1" applyAlignment="1">
      <alignment/>
    </xf>
    <xf numFmtId="44" fontId="0" fillId="0" borderId="0" xfId="0" applyNumberFormat="1" applyAlignment="1">
      <alignment/>
    </xf>
    <xf numFmtId="0" fontId="0" fillId="35" borderId="0" xfId="0" applyFill="1" applyAlignment="1" applyProtection="1">
      <alignment/>
      <protection locked="0"/>
    </xf>
    <xf numFmtId="8" fontId="12" fillId="0" borderId="0" xfId="0" applyNumberFormat="1" applyFont="1" applyAlignment="1">
      <alignment horizontal="center" vertical="center" wrapText="1"/>
    </xf>
    <xf numFmtId="0" fontId="11" fillId="0" borderId="0" xfId="0" applyFont="1" applyAlignment="1">
      <alignment horizontal="right"/>
    </xf>
    <xf numFmtId="0" fontId="3" fillId="0" borderId="0" xfId="0" applyFont="1" applyAlignment="1">
      <alignment horizontal="right"/>
    </xf>
    <xf numFmtId="44" fontId="11" fillId="34" borderId="16" xfId="44" applyFont="1" applyFill="1" applyBorder="1" applyAlignment="1">
      <alignment/>
    </xf>
    <xf numFmtId="44" fontId="11" fillId="34" borderId="13" xfId="44" applyFont="1" applyFill="1" applyBorder="1" applyAlignment="1">
      <alignment/>
    </xf>
    <xf numFmtId="44" fontId="11" fillId="0" borderId="13" xfId="44" applyFont="1" applyBorder="1" applyAlignment="1">
      <alignment/>
    </xf>
    <xf numFmtId="44" fontId="4" fillId="34" borderId="16" xfId="44" applyFont="1" applyFill="1" applyBorder="1" applyAlignment="1">
      <alignment/>
    </xf>
    <xf numFmtId="44" fontId="4" fillId="34" borderId="13" xfId="44" applyFont="1" applyFill="1" applyBorder="1" applyAlignment="1">
      <alignment/>
    </xf>
    <xf numFmtId="44" fontId="4" fillId="0" borderId="13" xfId="44" applyFont="1" applyBorder="1" applyAlignment="1">
      <alignment/>
    </xf>
    <xf numFmtId="44" fontId="0" fillId="34" borderId="17" xfId="44" applyFont="1" applyFill="1" applyBorder="1" applyAlignment="1">
      <alignment/>
    </xf>
    <xf numFmtId="44" fontId="0" fillId="34" borderId="18" xfId="44" applyFont="1" applyFill="1" applyBorder="1" applyAlignment="1">
      <alignment/>
    </xf>
    <xf numFmtId="44" fontId="0" fillId="0" borderId="18" xfId="44" applyFont="1" applyBorder="1" applyAlignment="1">
      <alignment/>
    </xf>
    <xf numFmtId="0" fontId="0" fillId="0" borderId="19" xfId="0" applyBorder="1" applyAlignment="1">
      <alignment/>
    </xf>
    <xf numFmtId="44" fontId="0" fillId="33" borderId="20" xfId="44" applyFont="1" applyFill="1" applyBorder="1" applyAlignment="1">
      <alignment/>
    </xf>
    <xf numFmtId="8" fontId="0" fillId="0" borderId="21" xfId="0" applyNumberFormat="1" applyBorder="1" applyAlignment="1">
      <alignment/>
    </xf>
    <xf numFmtId="0" fontId="3" fillId="0" borderId="21" xfId="0" applyFont="1" applyBorder="1" applyAlignment="1">
      <alignment/>
    </xf>
    <xf numFmtId="0" fontId="3" fillId="0" borderId="21" xfId="0" applyFont="1" applyBorder="1" applyAlignment="1">
      <alignment horizontal="right"/>
    </xf>
    <xf numFmtId="8" fontId="2" fillId="0" borderId="21" xfId="0" applyNumberFormat="1" applyFont="1" applyBorder="1" applyAlignment="1">
      <alignment/>
    </xf>
    <xf numFmtId="8" fontId="6" fillId="0" borderId="21" xfId="0" applyNumberFormat="1" applyFont="1" applyBorder="1" applyAlignment="1">
      <alignment/>
    </xf>
    <xf numFmtId="0" fontId="2" fillId="0" borderId="21" xfId="0" applyFont="1" applyBorder="1" applyAlignment="1">
      <alignment/>
    </xf>
    <xf numFmtId="0" fontId="6" fillId="0" borderId="21" xfId="0" applyFont="1" applyBorder="1" applyAlignment="1">
      <alignment/>
    </xf>
    <xf numFmtId="44" fontId="0" fillId="36" borderId="18" xfId="44" applyFont="1" applyFill="1" applyBorder="1" applyAlignment="1">
      <alignment/>
    </xf>
    <xf numFmtId="0" fontId="11" fillId="0" borderId="22" xfId="0" applyFont="1" applyBorder="1" applyAlignment="1">
      <alignment horizontal="center" wrapText="1"/>
    </xf>
    <xf numFmtId="0" fontId="11" fillId="0" borderId="0" xfId="0" applyFont="1" applyBorder="1" applyAlignment="1">
      <alignment horizontal="center" wrapText="1"/>
    </xf>
    <xf numFmtId="8" fontId="11" fillId="0" borderId="22" xfId="0" applyNumberFormat="1" applyFont="1" applyBorder="1" applyAlignment="1">
      <alignment horizontal="center" wrapText="1"/>
    </xf>
    <xf numFmtId="8" fontId="26" fillId="0" borderId="14" xfId="0" applyNumberFormat="1" applyFont="1" applyBorder="1" applyAlignment="1">
      <alignment horizontal="center" vertical="center" wrapText="1"/>
    </xf>
    <xf numFmtId="0" fontId="4" fillId="0" borderId="13" xfId="0" applyFont="1" applyBorder="1" applyAlignment="1">
      <alignment horizontal="right"/>
    </xf>
    <xf numFmtId="8" fontId="11" fillId="0" borderId="0" xfId="0" applyNumberFormat="1" applyFont="1" applyBorder="1" applyAlignment="1">
      <alignment horizontal="center" wrapText="1"/>
    </xf>
    <xf numFmtId="44" fontId="0" fillId="37" borderId="13" xfId="44" applyFont="1" applyFill="1" applyBorder="1" applyAlignment="1">
      <alignment/>
    </xf>
    <xf numFmtId="0" fontId="2" fillId="37" borderId="11" xfId="0" applyFont="1" applyFill="1" applyBorder="1" applyAlignment="1">
      <alignment horizontal="center" vertical="center" wrapText="1"/>
    </xf>
    <xf numFmtId="44" fontId="0" fillId="37" borderId="18" xfId="44" applyFont="1" applyFill="1" applyBorder="1" applyAlignment="1">
      <alignment/>
    </xf>
    <xf numFmtId="0" fontId="2" fillId="37" borderId="23" xfId="0" applyFont="1" applyFill="1" applyBorder="1" applyAlignment="1">
      <alignment horizontal="center" vertical="center" wrapText="1"/>
    </xf>
    <xf numFmtId="44" fontId="0" fillId="37" borderId="24" xfId="44" applyFont="1" applyFill="1" applyBorder="1" applyAlignment="1">
      <alignment/>
    </xf>
    <xf numFmtId="44" fontId="0" fillId="37" borderId="25" xfId="44" applyFont="1" applyFill="1" applyBorder="1" applyAlignment="1">
      <alignment/>
    </xf>
    <xf numFmtId="44" fontId="11" fillId="37" borderId="25" xfId="44" applyFont="1" applyFill="1" applyBorder="1" applyAlignment="1">
      <alignment/>
    </xf>
    <xf numFmtId="44" fontId="0" fillId="37" borderId="25" xfId="44" applyFont="1" applyFill="1" applyBorder="1" applyAlignment="1">
      <alignment/>
    </xf>
    <xf numFmtId="0" fontId="2" fillId="38" borderId="11" xfId="0" applyFont="1" applyFill="1" applyBorder="1" applyAlignment="1">
      <alignment horizontal="center" vertical="center" wrapText="1"/>
    </xf>
    <xf numFmtId="44" fontId="0" fillId="38" borderId="12" xfId="44" applyFont="1" applyFill="1" applyBorder="1" applyAlignment="1">
      <alignment/>
    </xf>
    <xf numFmtId="44" fontId="4" fillId="38" borderId="13" xfId="44" applyFont="1" applyFill="1" applyBorder="1" applyAlignment="1">
      <alignment/>
    </xf>
    <xf numFmtId="44" fontId="0" fillId="38" borderId="13" xfId="44" applyFont="1" applyFill="1" applyBorder="1" applyAlignment="1">
      <alignment/>
    </xf>
    <xf numFmtId="44" fontId="11" fillId="38" borderId="13" xfId="44" applyFont="1" applyFill="1" applyBorder="1" applyAlignment="1">
      <alignment/>
    </xf>
    <xf numFmtId="44" fontId="0" fillId="38" borderId="13" xfId="44" applyFont="1" applyFill="1" applyBorder="1" applyAlignment="1">
      <alignment/>
    </xf>
    <xf numFmtId="44" fontId="0" fillId="38" borderId="18" xfId="44" applyFont="1" applyFill="1" applyBorder="1" applyAlignment="1">
      <alignment/>
    </xf>
    <xf numFmtId="44" fontId="5" fillId="38" borderId="13" xfId="44" applyFont="1" applyFill="1" applyBorder="1" applyAlignment="1">
      <alignment/>
    </xf>
    <xf numFmtId="44" fontId="0" fillId="37" borderId="10" xfId="44" applyFont="1" applyFill="1" applyBorder="1" applyAlignment="1">
      <alignment/>
    </xf>
    <xf numFmtId="44" fontId="0" fillId="38" borderId="10" xfId="44" applyFont="1" applyFill="1" applyBorder="1" applyAlignment="1">
      <alignment/>
    </xf>
    <xf numFmtId="8" fontId="2" fillId="0" borderId="18" xfId="0" applyNumberFormat="1" applyFont="1" applyBorder="1" applyAlignment="1">
      <alignment/>
    </xf>
    <xf numFmtId="0" fontId="0" fillId="34" borderId="18" xfId="0" applyFill="1" applyBorder="1" applyAlignment="1">
      <alignment/>
    </xf>
    <xf numFmtId="0" fontId="0" fillId="0" borderId="18" xfId="0" applyBorder="1" applyAlignment="1">
      <alignment/>
    </xf>
    <xf numFmtId="0" fontId="0" fillId="37" borderId="18" xfId="0" applyFill="1" applyBorder="1" applyAlignment="1">
      <alignment/>
    </xf>
    <xf numFmtId="0" fontId="0" fillId="38" borderId="18" xfId="0" applyFill="1" applyBorder="1" applyAlignment="1">
      <alignment/>
    </xf>
    <xf numFmtId="0" fontId="0" fillId="0" borderId="26" xfId="0" applyBorder="1" applyAlignment="1">
      <alignment/>
    </xf>
    <xf numFmtId="0" fontId="0" fillId="37" borderId="26" xfId="0" applyFill="1" applyBorder="1" applyAlignment="1">
      <alignment/>
    </xf>
    <xf numFmtId="0" fontId="0" fillId="33" borderId="26" xfId="0" applyFill="1" applyBorder="1" applyAlignment="1">
      <alignment/>
    </xf>
    <xf numFmtId="164" fontId="0" fillId="37" borderId="26" xfId="0" applyNumberFormat="1" applyFill="1" applyBorder="1" applyAlignment="1">
      <alignment/>
    </xf>
    <xf numFmtId="8" fontId="11" fillId="0" borderId="27" xfId="0" applyNumberFormat="1" applyFont="1" applyBorder="1" applyAlignment="1">
      <alignment horizontal="center" wrapText="1"/>
    </xf>
    <xf numFmtId="8" fontId="77" fillId="0" borderId="0" xfId="0" applyNumberFormat="1" applyFont="1" applyAlignment="1">
      <alignment/>
    </xf>
    <xf numFmtId="44" fontId="0" fillId="34" borderId="16" xfId="44" applyFont="1" applyFill="1" applyBorder="1" applyAlignment="1">
      <alignment/>
    </xf>
    <xf numFmtId="8" fontId="0" fillId="37" borderId="13" xfId="44" applyNumberFormat="1" applyFont="1" applyFill="1" applyBorder="1" applyAlignment="1">
      <alignment/>
    </xf>
    <xf numFmtId="44" fontId="78" fillId="34" borderId="16" xfId="44" applyFont="1" applyFill="1" applyBorder="1" applyAlignment="1">
      <alignment/>
    </xf>
    <xf numFmtId="44" fontId="78" fillId="34" borderId="13" xfId="44" applyFont="1" applyFill="1" applyBorder="1" applyAlignment="1">
      <alignment/>
    </xf>
    <xf numFmtId="44" fontId="78" fillId="0" borderId="13" xfId="44" applyFont="1" applyBorder="1" applyAlignment="1">
      <alignment/>
    </xf>
    <xf numFmtId="44" fontId="78" fillId="37" borderId="13" xfId="44" applyFont="1" applyFill="1" applyBorder="1" applyAlignment="1">
      <alignment/>
    </xf>
    <xf numFmtId="44" fontId="78" fillId="38" borderId="13" xfId="44" applyFont="1" applyFill="1" applyBorder="1" applyAlignment="1">
      <alignment/>
    </xf>
    <xf numFmtId="44" fontId="78" fillId="37" borderId="25" xfId="44" applyFont="1" applyFill="1" applyBorder="1" applyAlignment="1">
      <alignment/>
    </xf>
    <xf numFmtId="0" fontId="2" fillId="33" borderId="21" xfId="0" applyFont="1" applyFill="1" applyBorder="1" applyAlignment="1">
      <alignment/>
    </xf>
    <xf numFmtId="0" fontId="79" fillId="0" borderId="21" xfId="0" applyFont="1" applyBorder="1" applyAlignment="1">
      <alignment/>
    </xf>
    <xf numFmtId="0" fontId="77" fillId="0" borderId="21" xfId="0" applyFont="1" applyBorder="1" applyAlignment="1">
      <alignment/>
    </xf>
    <xf numFmtId="44" fontId="0" fillId="39" borderId="13" xfId="44" applyFont="1" applyFill="1" applyBorder="1" applyAlignment="1">
      <alignment/>
    </xf>
    <xf numFmtId="44" fontId="0" fillId="39" borderId="18" xfId="44" applyFont="1" applyFill="1" applyBorder="1" applyAlignment="1">
      <alignment/>
    </xf>
    <xf numFmtId="8" fontId="0" fillId="39" borderId="13" xfId="44" applyNumberFormat="1" applyFont="1" applyFill="1" applyBorder="1" applyAlignment="1">
      <alignment/>
    </xf>
    <xf numFmtId="44" fontId="0" fillId="39" borderId="13" xfId="44" applyFont="1" applyFill="1" applyBorder="1" applyAlignment="1">
      <alignment/>
    </xf>
    <xf numFmtId="8" fontId="0" fillId="0" borderId="13" xfId="44" applyNumberFormat="1" applyFont="1" applyBorder="1" applyAlignment="1">
      <alignment/>
    </xf>
    <xf numFmtId="8" fontId="0" fillId="34" borderId="13" xfId="44" applyNumberFormat="1" applyFont="1" applyFill="1" applyBorder="1" applyAlignment="1">
      <alignment/>
    </xf>
    <xf numFmtId="8" fontId="0" fillId="38" borderId="13" xfId="44" applyNumberFormat="1" applyFont="1" applyFill="1" applyBorder="1" applyAlignment="1">
      <alignment/>
    </xf>
    <xf numFmtId="44" fontId="0" fillId="37" borderId="13" xfId="44" applyNumberFormat="1" applyFont="1" applyFill="1" applyBorder="1" applyAlignment="1">
      <alignment/>
    </xf>
    <xf numFmtId="0" fontId="77" fillId="0" borderId="13" xfId="0" applyFont="1" applyBorder="1" applyAlignment="1">
      <alignment/>
    </xf>
    <xf numFmtId="44" fontId="78" fillId="39" borderId="13" xfId="44" applyFont="1" applyFill="1" applyBorder="1" applyAlignment="1">
      <alignment/>
    </xf>
    <xf numFmtId="44" fontId="78" fillId="33" borderId="13" xfId="44" applyFont="1" applyFill="1" applyBorder="1" applyAlignment="1">
      <alignment/>
    </xf>
    <xf numFmtId="0" fontId="0" fillId="39" borderId="0" xfId="0" applyFill="1" applyAlignment="1">
      <alignment/>
    </xf>
    <xf numFmtId="44" fontId="0" fillId="39" borderId="16" xfId="44" applyFont="1" applyFill="1" applyBorder="1" applyAlignment="1">
      <alignment/>
    </xf>
    <xf numFmtId="44" fontId="0" fillId="39" borderId="13" xfId="44" applyFont="1" applyFill="1" applyBorder="1" applyAlignment="1">
      <alignment/>
    </xf>
    <xf numFmtId="8" fontId="0" fillId="39" borderId="13" xfId="44" applyNumberFormat="1" applyFont="1" applyFill="1" applyBorder="1" applyAlignment="1">
      <alignment/>
    </xf>
    <xf numFmtId="8" fontId="0" fillId="39" borderId="18" xfId="44" applyNumberFormat="1" applyFont="1" applyFill="1" applyBorder="1" applyAlignment="1">
      <alignment/>
    </xf>
    <xf numFmtId="8" fontId="0" fillId="39" borderId="18" xfId="44" applyNumberFormat="1" applyFont="1" applyFill="1" applyBorder="1" applyAlignment="1">
      <alignment/>
    </xf>
    <xf numFmtId="44" fontId="0" fillId="39" borderId="28" xfId="44" applyFont="1" applyFill="1" applyBorder="1" applyAlignment="1">
      <alignment/>
    </xf>
    <xf numFmtId="44" fontId="0" fillId="39" borderId="13" xfId="44" applyNumberFormat="1" applyFont="1" applyFill="1" applyBorder="1" applyAlignment="1">
      <alignment/>
    </xf>
    <xf numFmtId="44" fontId="0" fillId="39" borderId="13" xfId="44" applyFont="1" applyFill="1" applyBorder="1" applyAlignment="1">
      <alignment/>
    </xf>
    <xf numFmtId="44" fontId="0" fillId="39" borderId="25" xfId="44" applyNumberFormat="1" applyFont="1" applyFill="1" applyBorder="1" applyAlignment="1">
      <alignment/>
    </xf>
    <xf numFmtId="44" fontId="0" fillId="39" borderId="25" xfId="44" applyNumberFormat="1" applyFont="1" applyFill="1" applyBorder="1" applyAlignment="1">
      <alignment/>
    </xf>
    <xf numFmtId="44" fontId="0" fillId="39" borderId="25" xfId="44" applyFont="1" applyFill="1" applyBorder="1" applyAlignment="1">
      <alignment/>
    </xf>
    <xf numFmtId="44" fontId="0" fillId="39" borderId="28" xfId="44" applyFont="1" applyFill="1" applyBorder="1" applyAlignment="1">
      <alignment/>
    </xf>
    <xf numFmtId="44" fontId="10" fillId="39" borderId="25" xfId="44" applyNumberFormat="1" applyFont="1" applyFill="1" applyBorder="1" applyAlignment="1">
      <alignment/>
    </xf>
    <xf numFmtId="0" fontId="2" fillId="0" borderId="29" xfId="0" applyFont="1" applyBorder="1" applyAlignment="1">
      <alignment/>
    </xf>
    <xf numFmtId="44" fontId="0" fillId="37" borderId="30" xfId="44" applyFont="1" applyFill="1" applyBorder="1" applyAlignment="1">
      <alignment/>
    </xf>
    <xf numFmtId="0" fontId="6" fillId="0" borderId="31" xfId="0" applyFont="1" applyBorder="1" applyAlignment="1">
      <alignment/>
    </xf>
    <xf numFmtId="44" fontId="0" fillId="34" borderId="32" xfId="44" applyFont="1" applyFill="1" applyBorder="1" applyAlignment="1">
      <alignment/>
    </xf>
    <xf numFmtId="44" fontId="0" fillId="34" borderId="10" xfId="44" applyFont="1" applyFill="1" applyBorder="1" applyAlignment="1">
      <alignment/>
    </xf>
    <xf numFmtId="44" fontId="0" fillId="0" borderId="10" xfId="44" applyFont="1" applyBorder="1" applyAlignment="1">
      <alignment/>
    </xf>
    <xf numFmtId="44" fontId="0" fillId="38" borderId="10" xfId="44" applyFont="1" applyFill="1" applyBorder="1" applyAlignment="1">
      <alignment/>
    </xf>
    <xf numFmtId="44" fontId="5" fillId="38" borderId="10" xfId="44" applyFont="1" applyFill="1" applyBorder="1" applyAlignment="1">
      <alignment/>
    </xf>
    <xf numFmtId="44" fontId="0" fillId="39" borderId="10" xfId="44" applyFont="1" applyFill="1" applyBorder="1" applyAlignment="1">
      <alignment/>
    </xf>
    <xf numFmtId="44" fontId="0" fillId="39" borderId="10" xfId="44" applyFont="1" applyFill="1" applyBorder="1" applyAlignment="1">
      <alignment/>
    </xf>
    <xf numFmtId="44" fontId="0" fillId="39" borderId="33" xfId="44" applyFont="1" applyFill="1" applyBorder="1" applyAlignment="1">
      <alignment/>
    </xf>
    <xf numFmtId="10" fontId="3" fillId="0" borderId="34" xfId="0" applyNumberFormat="1" applyFont="1" applyBorder="1" applyAlignment="1">
      <alignment/>
    </xf>
    <xf numFmtId="44" fontId="0" fillId="34" borderId="35" xfId="44" applyFont="1" applyFill="1" applyBorder="1" applyAlignment="1">
      <alignment/>
    </xf>
    <xf numFmtId="44" fontId="0" fillId="0" borderId="35" xfId="44" applyFont="1" applyBorder="1" applyAlignment="1">
      <alignment horizontal="left"/>
    </xf>
    <xf numFmtId="44" fontId="0" fillId="0" borderId="35" xfId="44" applyFont="1" applyBorder="1" applyAlignment="1">
      <alignment/>
    </xf>
    <xf numFmtId="44" fontId="0" fillId="39" borderId="35" xfId="44" applyFont="1" applyFill="1" applyBorder="1" applyAlignment="1">
      <alignment horizontal="left"/>
    </xf>
    <xf numFmtId="44" fontId="0" fillId="38" borderId="35" xfId="44" applyFont="1" applyFill="1" applyBorder="1" applyAlignment="1">
      <alignment horizontal="left"/>
    </xf>
    <xf numFmtId="44" fontId="0" fillId="38" borderId="35" xfId="44" applyFont="1" applyFill="1" applyBorder="1" applyAlignment="1">
      <alignment/>
    </xf>
    <xf numFmtId="44" fontId="0" fillId="37" borderId="35" xfId="44" applyFont="1" applyFill="1" applyBorder="1" applyAlignment="1">
      <alignment/>
    </xf>
    <xf numFmtId="44" fontId="5" fillId="39" borderId="35" xfId="44" applyFont="1" applyFill="1" applyBorder="1" applyAlignment="1">
      <alignment horizontal="left"/>
    </xf>
    <xf numFmtId="44" fontId="5" fillId="39" borderId="35" xfId="44" applyFont="1" applyFill="1" applyBorder="1" applyAlignment="1">
      <alignment/>
    </xf>
    <xf numFmtId="44" fontId="5" fillId="39" borderId="36" xfId="44" applyFont="1" applyFill="1" applyBorder="1" applyAlignment="1">
      <alignment/>
    </xf>
    <xf numFmtId="8" fontId="2" fillId="0" borderId="29" xfId="0" applyNumberFormat="1" applyFont="1" applyBorder="1" applyAlignment="1">
      <alignment/>
    </xf>
    <xf numFmtId="0" fontId="3" fillId="0" borderId="31" xfId="0" applyFont="1" applyBorder="1" applyAlignment="1">
      <alignment horizontal="center"/>
    </xf>
    <xf numFmtId="44" fontId="0" fillId="37" borderId="33" xfId="44" applyFont="1" applyFill="1" applyBorder="1" applyAlignment="1">
      <alignment/>
    </xf>
    <xf numFmtId="0" fontId="3" fillId="0" borderId="34" xfId="0" applyFont="1" applyBorder="1" applyAlignment="1">
      <alignment horizontal="left"/>
    </xf>
    <xf numFmtId="44" fontId="0" fillId="39" borderId="35" xfId="44" applyFont="1" applyFill="1" applyBorder="1" applyAlignment="1">
      <alignment/>
    </xf>
    <xf numFmtId="44" fontId="0" fillId="37" borderId="36" xfId="44" applyFont="1" applyFill="1" applyBorder="1" applyAlignment="1">
      <alignment/>
    </xf>
    <xf numFmtId="0" fontId="3" fillId="0" borderId="31" xfId="0" applyFont="1" applyBorder="1" applyAlignment="1">
      <alignment/>
    </xf>
    <xf numFmtId="0" fontId="3" fillId="0" borderId="37" xfId="0" applyFont="1" applyBorder="1" applyAlignment="1">
      <alignment horizontal="center"/>
    </xf>
    <xf numFmtId="44" fontId="0" fillId="34" borderId="38" xfId="44" applyFont="1" applyFill="1" applyBorder="1" applyAlignment="1">
      <alignment/>
    </xf>
    <xf numFmtId="44" fontId="0" fillId="0" borderId="38" xfId="44" applyFont="1" applyBorder="1" applyAlignment="1">
      <alignment/>
    </xf>
    <xf numFmtId="44" fontId="0" fillId="38" borderId="38" xfId="44" applyFont="1" applyFill="1" applyBorder="1" applyAlignment="1">
      <alignment/>
    </xf>
    <xf numFmtId="44" fontId="0" fillId="39" borderId="38" xfId="44" applyFont="1" applyFill="1" applyBorder="1" applyAlignment="1">
      <alignment/>
    </xf>
    <xf numFmtId="44" fontId="0" fillId="39" borderId="38" xfId="44" applyFont="1" applyFill="1" applyBorder="1" applyAlignment="1">
      <alignment/>
    </xf>
    <xf numFmtId="44" fontId="0" fillId="40" borderId="35" xfId="44" applyFont="1" applyFill="1" applyBorder="1" applyAlignment="1">
      <alignment/>
    </xf>
    <xf numFmtId="44" fontId="0" fillId="39" borderId="10" xfId="44" applyFont="1" applyFill="1" applyBorder="1" applyAlignment="1">
      <alignment/>
    </xf>
    <xf numFmtId="0" fontId="3" fillId="0" borderId="34" xfId="0" applyFont="1" applyBorder="1" applyAlignment="1">
      <alignment horizontal="center"/>
    </xf>
    <xf numFmtId="44" fontId="0" fillId="33" borderId="18" xfId="44" applyFont="1" applyFill="1" applyBorder="1" applyAlignment="1">
      <alignment/>
    </xf>
    <xf numFmtId="0" fontId="3" fillId="0" borderId="10" xfId="0" applyFont="1" applyBorder="1" applyAlignment="1">
      <alignment horizontal="center"/>
    </xf>
    <xf numFmtId="0" fontId="3" fillId="0" borderId="35" xfId="0" applyFont="1" applyBorder="1" applyAlignment="1">
      <alignment horizontal="left"/>
    </xf>
    <xf numFmtId="44" fontId="0" fillId="33" borderId="35" xfId="44" applyFont="1" applyFill="1" applyBorder="1" applyAlignment="1">
      <alignment/>
    </xf>
    <xf numFmtId="0" fontId="2" fillId="0" borderId="18" xfId="0" applyFont="1" applyBorder="1" applyAlignment="1">
      <alignment/>
    </xf>
    <xf numFmtId="0" fontId="6" fillId="0" borderId="10" xfId="0" applyFont="1" applyBorder="1" applyAlignment="1">
      <alignment/>
    </xf>
    <xf numFmtId="44" fontId="5" fillId="0" borderId="10" xfId="44" applyFont="1" applyBorder="1" applyAlignment="1">
      <alignment/>
    </xf>
    <xf numFmtId="10" fontId="3" fillId="0" borderId="35" xfId="0" applyNumberFormat="1" applyFont="1" applyBorder="1" applyAlignment="1">
      <alignment/>
    </xf>
    <xf numFmtId="44" fontId="0" fillId="34" borderId="35" xfId="44" applyFont="1" applyFill="1" applyBorder="1" applyAlignment="1">
      <alignment horizontal="left"/>
    </xf>
    <xf numFmtId="0" fontId="3" fillId="0" borderId="10" xfId="0" applyFont="1" applyBorder="1" applyAlignment="1">
      <alignment/>
    </xf>
    <xf numFmtId="0" fontId="3" fillId="0" borderId="35" xfId="0" applyFont="1" applyBorder="1" applyAlignment="1">
      <alignment horizontal="center"/>
    </xf>
    <xf numFmtId="0" fontId="2" fillId="38" borderId="23" xfId="0" applyFont="1" applyFill="1" applyBorder="1" applyAlignment="1">
      <alignment horizontal="center" vertical="center" wrapText="1"/>
    </xf>
    <xf numFmtId="44" fontId="0" fillId="38" borderId="33" xfId="44" applyFont="1" applyFill="1" applyBorder="1" applyAlignment="1">
      <alignment/>
    </xf>
    <xf numFmtId="44" fontId="0" fillId="38" borderId="25" xfId="44" applyFont="1" applyFill="1" applyBorder="1" applyAlignment="1">
      <alignment/>
    </xf>
    <xf numFmtId="44" fontId="11" fillId="38" borderId="25" xfId="44" applyFont="1" applyFill="1" applyBorder="1" applyAlignment="1">
      <alignment/>
    </xf>
    <xf numFmtId="44" fontId="0" fillId="38" borderId="30" xfId="44" applyFont="1" applyFill="1" applyBorder="1" applyAlignment="1">
      <alignment/>
    </xf>
    <xf numFmtId="44" fontId="0" fillId="38" borderId="36" xfId="44" applyFont="1" applyFill="1" applyBorder="1" applyAlignment="1">
      <alignment/>
    </xf>
    <xf numFmtId="8" fontId="0" fillId="38" borderId="25" xfId="44" applyNumberFormat="1" applyFont="1" applyFill="1" applyBorder="1" applyAlignment="1">
      <alignment/>
    </xf>
    <xf numFmtId="8" fontId="0" fillId="38" borderId="25" xfId="44" applyNumberFormat="1" applyFont="1" applyFill="1" applyBorder="1" applyAlignment="1">
      <alignment/>
    </xf>
    <xf numFmtId="44" fontId="0" fillId="38" borderId="25" xfId="44" applyFont="1" applyFill="1" applyBorder="1" applyAlignment="1">
      <alignment/>
    </xf>
    <xf numFmtId="44" fontId="78" fillId="38" borderId="25" xfId="44" applyFont="1" applyFill="1" applyBorder="1" applyAlignment="1">
      <alignment/>
    </xf>
    <xf numFmtId="44" fontId="0" fillId="38" borderId="33" xfId="44" applyFont="1" applyFill="1" applyBorder="1" applyAlignment="1">
      <alignment/>
    </xf>
    <xf numFmtId="44" fontId="0" fillId="39" borderId="25" xfId="44" applyFont="1" applyFill="1" applyBorder="1" applyAlignment="1">
      <alignment/>
    </xf>
    <xf numFmtId="0" fontId="0" fillId="38" borderId="39" xfId="0" applyFill="1" applyBorder="1" applyAlignment="1">
      <alignment/>
    </xf>
    <xf numFmtId="0" fontId="4" fillId="41" borderId="40" xfId="0" applyFont="1" applyFill="1" applyBorder="1" applyAlignment="1" applyProtection="1">
      <alignment horizontal="right"/>
      <protection locked="0"/>
    </xf>
    <xf numFmtId="44" fontId="4" fillId="41" borderId="40" xfId="0" applyNumberFormat="1" applyFont="1" applyFill="1" applyBorder="1" applyAlignment="1" applyProtection="1">
      <alignment/>
      <protection locked="0"/>
    </xf>
    <xf numFmtId="44" fontId="4" fillId="41" borderId="40" xfId="44" applyFont="1" applyFill="1" applyBorder="1" applyAlignment="1" applyProtection="1">
      <alignment horizontal="right"/>
      <protection locked="0"/>
    </xf>
    <xf numFmtId="44" fontId="0" fillId="34" borderId="35" xfId="44" applyFont="1" applyFill="1" applyBorder="1" applyAlignment="1">
      <alignment/>
    </xf>
    <xf numFmtId="44" fontId="0" fillId="0" borderId="35" xfId="44" applyFont="1" applyBorder="1" applyAlignment="1">
      <alignment horizontal="left"/>
    </xf>
    <xf numFmtId="44" fontId="0" fillId="0" borderId="35" xfId="44" applyFont="1" applyBorder="1" applyAlignment="1">
      <alignment/>
    </xf>
    <xf numFmtId="44" fontId="0" fillId="38" borderId="35" xfId="44" applyFont="1" applyFill="1" applyBorder="1" applyAlignment="1">
      <alignment/>
    </xf>
    <xf numFmtId="44" fontId="0" fillId="38" borderId="35" xfId="44" applyFont="1" applyFill="1" applyBorder="1" applyAlignment="1">
      <alignment horizontal="left"/>
    </xf>
    <xf numFmtId="44" fontId="0" fillId="39" borderId="35" xfId="44" applyFont="1" applyFill="1" applyBorder="1" applyAlignment="1">
      <alignment horizontal="left"/>
    </xf>
    <xf numFmtId="44" fontId="0" fillId="39" borderId="35" xfId="44" applyFont="1" applyFill="1" applyBorder="1" applyAlignment="1">
      <alignment/>
    </xf>
    <xf numFmtId="44" fontId="0" fillId="39" borderId="36" xfId="44" applyFont="1" applyFill="1" applyBorder="1" applyAlignment="1">
      <alignment/>
    </xf>
    <xf numFmtId="0" fontId="2" fillId="33" borderId="41" xfId="0" applyFont="1" applyFill="1" applyBorder="1" applyAlignment="1">
      <alignment horizontal="center" vertical="center" wrapText="1"/>
    </xf>
    <xf numFmtId="44" fontId="0" fillId="33" borderId="42" xfId="44" applyFont="1" applyFill="1" applyBorder="1" applyAlignment="1">
      <alignment/>
    </xf>
    <xf numFmtId="44" fontId="0" fillId="33" borderId="43" xfId="44" applyFont="1" applyFill="1" applyBorder="1" applyAlignment="1">
      <alignment/>
    </xf>
    <xf numFmtId="44" fontId="11" fillId="33" borderId="43" xfId="44" applyFont="1" applyFill="1" applyBorder="1" applyAlignment="1">
      <alignment/>
    </xf>
    <xf numFmtId="44" fontId="0" fillId="33" borderId="44" xfId="44" applyFont="1" applyFill="1" applyBorder="1" applyAlignment="1">
      <alignment/>
    </xf>
    <xf numFmtId="44" fontId="0" fillId="33" borderId="45" xfId="44" applyFont="1" applyFill="1" applyBorder="1" applyAlignment="1">
      <alignment/>
    </xf>
    <xf numFmtId="44" fontId="0" fillId="33" borderId="43" xfId="44" applyFont="1" applyFill="1" applyBorder="1" applyAlignment="1">
      <alignment/>
    </xf>
    <xf numFmtId="44" fontId="78" fillId="33" borderId="43" xfId="44" applyFont="1" applyFill="1" applyBorder="1" applyAlignment="1">
      <alignment/>
    </xf>
    <xf numFmtId="44" fontId="0" fillId="37" borderId="42" xfId="44" applyFont="1" applyFill="1" applyBorder="1" applyAlignment="1">
      <alignment/>
    </xf>
    <xf numFmtId="44" fontId="0" fillId="39" borderId="43" xfId="44" applyFont="1" applyFill="1" applyBorder="1" applyAlignment="1">
      <alignment/>
    </xf>
    <xf numFmtId="0" fontId="0" fillId="37" borderId="44" xfId="0" applyFill="1" applyBorder="1" applyAlignment="1">
      <alignment/>
    </xf>
    <xf numFmtId="0" fontId="2" fillId="33" borderId="46" xfId="0" applyFont="1" applyFill="1" applyBorder="1" applyAlignment="1">
      <alignment horizontal="center" vertical="center" wrapText="1"/>
    </xf>
    <xf numFmtId="44" fontId="0" fillId="33" borderId="47" xfId="44" applyFont="1" applyFill="1" applyBorder="1" applyAlignment="1">
      <alignment/>
    </xf>
    <xf numFmtId="44" fontId="0" fillId="33" borderId="48" xfId="44" applyFont="1" applyFill="1" applyBorder="1" applyAlignment="1">
      <alignment/>
    </xf>
    <xf numFmtId="44" fontId="0" fillId="33" borderId="49" xfId="44" applyFont="1" applyFill="1" applyBorder="1" applyAlignment="1">
      <alignment/>
    </xf>
    <xf numFmtId="44" fontId="0" fillId="33" borderId="34" xfId="44" applyFont="1" applyFill="1" applyBorder="1" applyAlignment="1">
      <alignment/>
    </xf>
    <xf numFmtId="44" fontId="0" fillId="39" borderId="48" xfId="44" applyFont="1" applyFill="1" applyBorder="1" applyAlignment="1">
      <alignment/>
    </xf>
    <xf numFmtId="0" fontId="0" fillId="37" borderId="49" xfId="0" applyFill="1" applyBorder="1" applyAlignment="1">
      <alignment/>
    </xf>
    <xf numFmtId="44" fontId="0" fillId="38" borderId="24" xfId="44" applyFont="1" applyFill="1" applyBorder="1" applyAlignment="1">
      <alignment/>
    </xf>
    <xf numFmtId="44" fontId="0" fillId="39" borderId="39" xfId="44" applyFont="1" applyFill="1" applyBorder="1" applyAlignment="1">
      <alignment/>
    </xf>
    <xf numFmtId="0" fontId="2" fillId="38" borderId="46" xfId="0" applyFont="1" applyFill="1" applyBorder="1" applyAlignment="1">
      <alignment horizontal="center" vertical="center" wrapText="1"/>
    </xf>
    <xf numFmtId="44" fontId="0" fillId="38" borderId="47" xfId="44" applyFont="1" applyFill="1" applyBorder="1" applyAlignment="1">
      <alignment/>
    </xf>
    <xf numFmtId="8" fontId="0" fillId="38" borderId="48" xfId="44" applyNumberFormat="1" applyFont="1" applyFill="1" applyBorder="1" applyAlignment="1">
      <alignment/>
    </xf>
    <xf numFmtId="44" fontId="0" fillId="38" borderId="49" xfId="44" applyFont="1" applyFill="1" applyBorder="1" applyAlignment="1">
      <alignment/>
    </xf>
    <xf numFmtId="44" fontId="0" fillId="38" borderId="34" xfId="44" applyFont="1" applyFill="1" applyBorder="1" applyAlignment="1">
      <alignment/>
    </xf>
    <xf numFmtId="44" fontId="0" fillId="38" borderId="48" xfId="44" applyFont="1" applyFill="1" applyBorder="1" applyAlignment="1">
      <alignment/>
    </xf>
    <xf numFmtId="8" fontId="0" fillId="38" borderId="48" xfId="44" applyNumberFormat="1" applyFont="1" applyFill="1" applyBorder="1" applyAlignment="1">
      <alignment/>
    </xf>
    <xf numFmtId="44" fontId="0" fillId="38" borderId="48" xfId="44" applyFont="1" applyFill="1" applyBorder="1" applyAlignment="1">
      <alignment/>
    </xf>
    <xf numFmtId="44" fontId="78" fillId="38" borderId="48" xfId="44" applyFont="1" applyFill="1" applyBorder="1" applyAlignment="1">
      <alignment/>
    </xf>
    <xf numFmtId="0" fontId="0" fillId="38" borderId="49" xfId="0" applyFill="1" applyBorder="1" applyAlignment="1">
      <alignment/>
    </xf>
    <xf numFmtId="44" fontId="0" fillId="37" borderId="33" xfId="44" applyFont="1" applyFill="1" applyBorder="1" applyAlignment="1">
      <alignment/>
    </xf>
    <xf numFmtId="44" fontId="0" fillId="37" borderId="48" xfId="44" applyNumberFormat="1" applyFont="1" applyFill="1" applyBorder="1" applyAlignment="1">
      <alignment/>
    </xf>
    <xf numFmtId="44" fontId="0" fillId="33" borderId="43" xfId="44" applyNumberFormat="1" applyFont="1" applyFill="1" applyBorder="1" applyAlignment="1">
      <alignment/>
    </xf>
    <xf numFmtId="44" fontId="0" fillId="37" borderId="43" xfId="44" applyFont="1" applyFill="1" applyBorder="1" applyAlignment="1">
      <alignment/>
    </xf>
    <xf numFmtId="44" fontId="0" fillId="39" borderId="43" xfId="44" applyFont="1" applyFill="1" applyBorder="1" applyAlignment="1">
      <alignment/>
    </xf>
    <xf numFmtId="44" fontId="0" fillId="39" borderId="50" xfId="44" applyNumberFormat="1" applyFont="1" applyFill="1" applyBorder="1" applyAlignment="1">
      <alignment/>
    </xf>
    <xf numFmtId="44" fontId="0" fillId="39" borderId="50" xfId="44" applyFont="1" applyFill="1" applyBorder="1" applyAlignment="1">
      <alignment/>
    </xf>
    <xf numFmtId="44" fontId="0" fillId="39" borderId="51" xfId="44" applyFont="1" applyFill="1" applyBorder="1" applyAlignment="1">
      <alignment/>
    </xf>
    <xf numFmtId="8" fontId="0" fillId="0" borderId="0" xfId="0" applyNumberFormat="1" applyFont="1" applyAlignment="1">
      <alignment/>
    </xf>
    <xf numFmtId="44" fontId="0" fillId="0" borderId="13" xfId="44" applyNumberFormat="1" applyFont="1" applyBorder="1" applyAlignment="1">
      <alignment/>
    </xf>
    <xf numFmtId="44" fontId="4" fillId="39" borderId="13" xfId="44" applyFont="1" applyFill="1" applyBorder="1" applyAlignment="1">
      <alignment/>
    </xf>
    <xf numFmtId="44" fontId="0" fillId="0" borderId="13" xfId="44" applyFont="1" applyFill="1" applyBorder="1" applyAlignment="1">
      <alignment/>
    </xf>
    <xf numFmtId="0" fontId="2" fillId="0" borderId="11" xfId="0" applyFont="1" applyFill="1" applyBorder="1" applyAlignment="1">
      <alignment horizontal="center" vertical="center" wrapText="1"/>
    </xf>
    <xf numFmtId="44" fontId="0" fillId="0" borderId="12" xfId="44" applyFont="1" applyFill="1" applyBorder="1" applyAlignment="1">
      <alignment/>
    </xf>
    <xf numFmtId="44" fontId="4" fillId="0" borderId="13" xfId="44" applyFont="1" applyFill="1" applyBorder="1" applyAlignment="1">
      <alignment/>
    </xf>
    <xf numFmtId="44" fontId="11" fillId="0" borderId="13" xfId="44" applyFont="1" applyFill="1" applyBorder="1" applyAlignment="1">
      <alignment/>
    </xf>
    <xf numFmtId="44" fontId="0" fillId="0" borderId="18" xfId="44" applyFont="1" applyFill="1" applyBorder="1" applyAlignment="1">
      <alignment/>
    </xf>
    <xf numFmtId="44" fontId="0" fillId="0" borderId="35" xfId="44" applyFont="1" applyFill="1" applyBorder="1" applyAlignment="1">
      <alignment/>
    </xf>
    <xf numFmtId="44" fontId="0" fillId="0" borderId="35" xfId="44" applyNumberFormat="1" applyFont="1" applyFill="1" applyBorder="1" applyAlignment="1">
      <alignment/>
    </xf>
    <xf numFmtId="44" fontId="0" fillId="0" borderId="10" xfId="44" applyFont="1" applyFill="1" applyBorder="1" applyAlignment="1">
      <alignment/>
    </xf>
    <xf numFmtId="44" fontId="0" fillId="0" borderId="13" xfId="44" applyFont="1" applyFill="1" applyBorder="1" applyAlignment="1">
      <alignment/>
    </xf>
    <xf numFmtId="44" fontId="0" fillId="0" borderId="35" xfId="44" applyFont="1" applyFill="1" applyBorder="1" applyAlignment="1">
      <alignment horizontal="left"/>
    </xf>
    <xf numFmtId="44" fontId="0" fillId="0" borderId="10" xfId="44" applyFont="1" applyFill="1" applyBorder="1" applyAlignment="1">
      <alignment/>
    </xf>
    <xf numFmtId="44" fontId="0" fillId="0" borderId="38" xfId="44" applyFont="1" applyFill="1" applyBorder="1" applyAlignment="1">
      <alignment/>
    </xf>
    <xf numFmtId="44" fontId="78" fillId="0" borderId="13" xfId="44" applyFont="1" applyFill="1" applyBorder="1" applyAlignment="1">
      <alignment/>
    </xf>
    <xf numFmtId="44" fontId="5" fillId="0" borderId="10" xfId="44" applyFont="1" applyFill="1" applyBorder="1" applyAlignment="1">
      <alignment/>
    </xf>
    <xf numFmtId="44" fontId="5" fillId="0" borderId="13" xfId="44" applyFont="1" applyFill="1" applyBorder="1" applyAlignment="1">
      <alignment/>
    </xf>
    <xf numFmtId="44" fontId="0" fillId="38" borderId="12" xfId="44" applyFont="1" applyFill="1" applyBorder="1" applyAlignment="1">
      <alignment/>
    </xf>
    <xf numFmtId="44" fontId="0" fillId="38" borderId="13" xfId="44" applyFont="1" applyFill="1" applyBorder="1" applyAlignment="1">
      <alignment/>
    </xf>
    <xf numFmtId="44" fontId="0" fillId="38" borderId="18" xfId="44" applyFont="1" applyFill="1" applyBorder="1" applyAlignment="1">
      <alignment/>
    </xf>
    <xf numFmtId="44" fontId="0" fillId="38" borderId="35" xfId="44" applyFont="1" applyFill="1" applyBorder="1" applyAlignment="1">
      <alignment/>
    </xf>
    <xf numFmtId="44" fontId="0" fillId="38" borderId="10" xfId="44" applyFont="1" applyFill="1" applyBorder="1" applyAlignment="1">
      <alignment/>
    </xf>
    <xf numFmtId="44" fontId="0" fillId="38" borderId="35" xfId="44" applyFont="1" applyFill="1" applyBorder="1" applyAlignment="1">
      <alignment horizontal="left"/>
    </xf>
    <xf numFmtId="44" fontId="0" fillId="38" borderId="38" xfId="44" applyFont="1" applyFill="1" applyBorder="1" applyAlignment="1">
      <alignment/>
    </xf>
    <xf numFmtId="44" fontId="0" fillId="38" borderId="13" xfId="44" applyFont="1" applyFill="1" applyBorder="1" applyAlignment="1">
      <alignment/>
    </xf>
    <xf numFmtId="0" fontId="2" fillId="34" borderId="41" xfId="0" applyFont="1" applyFill="1" applyBorder="1" applyAlignment="1">
      <alignment horizontal="center" vertical="center" wrapText="1"/>
    </xf>
    <xf numFmtId="44" fontId="0" fillId="34" borderId="52" xfId="44" applyFont="1" applyFill="1" applyBorder="1" applyAlignment="1">
      <alignment/>
    </xf>
    <xf numFmtId="44" fontId="4" fillId="34" borderId="43" xfId="44" applyFont="1" applyFill="1" applyBorder="1" applyAlignment="1">
      <alignment/>
    </xf>
    <xf numFmtId="44" fontId="0" fillId="34" borderId="43" xfId="44" applyFont="1" applyFill="1" applyBorder="1" applyAlignment="1">
      <alignment/>
    </xf>
    <xf numFmtId="44" fontId="11" fillId="34" borderId="43" xfId="44" applyFont="1" applyFill="1" applyBorder="1" applyAlignment="1">
      <alignment/>
    </xf>
    <xf numFmtId="44" fontId="0" fillId="34" borderId="44" xfId="44" applyFont="1" applyFill="1" applyBorder="1" applyAlignment="1">
      <alignment/>
    </xf>
    <xf numFmtId="44" fontId="0" fillId="34" borderId="45" xfId="44" applyFont="1" applyFill="1" applyBorder="1" applyAlignment="1">
      <alignment/>
    </xf>
    <xf numFmtId="44" fontId="0" fillId="34" borderId="42" xfId="44" applyFont="1" applyFill="1" applyBorder="1" applyAlignment="1">
      <alignment/>
    </xf>
    <xf numFmtId="44" fontId="0" fillId="34" borderId="43" xfId="44" applyFont="1" applyFill="1" applyBorder="1" applyAlignment="1">
      <alignment/>
    </xf>
    <xf numFmtId="44" fontId="78" fillId="34" borderId="43" xfId="44" applyFont="1" applyFill="1" applyBorder="1" applyAlignment="1">
      <alignment/>
    </xf>
    <xf numFmtId="44" fontId="0" fillId="39" borderId="45" xfId="44" applyFont="1" applyFill="1" applyBorder="1" applyAlignment="1">
      <alignment/>
    </xf>
    <xf numFmtId="44" fontId="0" fillId="34" borderId="42" xfId="44" applyFont="1" applyFill="1" applyBorder="1" applyAlignment="1">
      <alignment/>
    </xf>
    <xf numFmtId="44" fontId="0" fillId="34" borderId="53" xfId="44" applyFont="1" applyFill="1" applyBorder="1" applyAlignment="1">
      <alignment/>
    </xf>
    <xf numFmtId="0" fontId="2" fillId="0" borderId="46" xfId="0" applyFont="1" applyFill="1" applyBorder="1" applyAlignment="1">
      <alignment horizontal="center" vertical="center" wrapText="1"/>
    </xf>
    <xf numFmtId="44" fontId="0" fillId="0" borderId="54" xfId="44" applyFont="1" applyFill="1" applyBorder="1" applyAlignment="1">
      <alignment/>
    </xf>
    <xf numFmtId="8" fontId="4" fillId="0" borderId="48" xfId="44" applyNumberFormat="1" applyFont="1" applyFill="1" applyBorder="1" applyAlignment="1">
      <alignment/>
    </xf>
    <xf numFmtId="44" fontId="0" fillId="0" borderId="48" xfId="44" applyFont="1" applyFill="1" applyBorder="1" applyAlignment="1">
      <alignment/>
    </xf>
    <xf numFmtId="44" fontId="11" fillId="0" borderId="48" xfId="44" applyFont="1" applyFill="1" applyBorder="1" applyAlignment="1">
      <alignment/>
    </xf>
    <xf numFmtId="44" fontId="0" fillId="0" borderId="49" xfId="44" applyFont="1" applyFill="1" applyBorder="1" applyAlignment="1">
      <alignment/>
    </xf>
    <xf numFmtId="44" fontId="0" fillId="0" borderId="34" xfId="44" applyFont="1" applyFill="1" applyBorder="1" applyAlignment="1">
      <alignment/>
    </xf>
    <xf numFmtId="44" fontId="0" fillId="0" borderId="47" xfId="44" applyFont="1" applyFill="1" applyBorder="1" applyAlignment="1">
      <alignment/>
    </xf>
    <xf numFmtId="44" fontId="0" fillId="0" borderId="48" xfId="44" applyFont="1" applyFill="1" applyBorder="1" applyAlignment="1">
      <alignment/>
    </xf>
    <xf numFmtId="8" fontId="78" fillId="39" borderId="48" xfId="44" applyNumberFormat="1" applyFont="1" applyFill="1" applyBorder="1" applyAlignment="1">
      <alignment/>
    </xf>
    <xf numFmtId="44" fontId="0" fillId="0" borderId="34" xfId="44" applyFont="1" applyFill="1" applyBorder="1" applyAlignment="1">
      <alignment horizontal="left"/>
    </xf>
    <xf numFmtId="44" fontId="0" fillId="0" borderId="37" xfId="44" applyFont="1" applyFill="1" applyBorder="1" applyAlignment="1">
      <alignment/>
    </xf>
    <xf numFmtId="44" fontId="0" fillId="0" borderId="35" xfId="44" applyFont="1" applyFill="1" applyBorder="1" applyAlignment="1">
      <alignment/>
    </xf>
    <xf numFmtId="44" fontId="0" fillId="0" borderId="18" xfId="44" applyFont="1" applyFill="1" applyBorder="1" applyAlignment="1">
      <alignment/>
    </xf>
    <xf numFmtId="44" fontId="0" fillId="0" borderId="35" xfId="44" applyFont="1" applyFill="1" applyBorder="1" applyAlignment="1">
      <alignment horizontal="left"/>
    </xf>
    <xf numFmtId="44" fontId="0" fillId="39" borderId="45" xfId="44" applyFont="1" applyFill="1" applyBorder="1" applyAlignment="1">
      <alignment/>
    </xf>
    <xf numFmtId="44" fontId="4" fillId="0" borderId="48" xfId="44" applyFont="1" applyFill="1" applyBorder="1" applyAlignment="1">
      <alignment/>
    </xf>
    <xf numFmtId="44" fontId="78" fillId="39" borderId="48" xfId="44" applyNumberFormat="1" applyFont="1" applyFill="1" applyBorder="1" applyAlignment="1">
      <alignment/>
    </xf>
    <xf numFmtId="44" fontId="0" fillId="0" borderId="34" xfId="44" applyFont="1" applyFill="1" applyBorder="1" applyAlignment="1">
      <alignment/>
    </xf>
    <xf numFmtId="44" fontId="0" fillId="0" borderId="47" xfId="44" applyFont="1" applyFill="1" applyBorder="1" applyAlignment="1">
      <alignment/>
    </xf>
    <xf numFmtId="44" fontId="0" fillId="0" borderId="49" xfId="44" applyFont="1" applyFill="1" applyBorder="1" applyAlignment="1">
      <alignment/>
    </xf>
    <xf numFmtId="8" fontId="0" fillId="0" borderId="13" xfId="44" applyNumberFormat="1" applyFont="1" applyFill="1" applyBorder="1" applyAlignment="1">
      <alignment/>
    </xf>
    <xf numFmtId="164" fontId="0" fillId="0" borderId="13" xfId="44" applyNumberFormat="1" applyFont="1" applyFill="1" applyBorder="1" applyAlignment="1">
      <alignment/>
    </xf>
    <xf numFmtId="164" fontId="0" fillId="0" borderId="18" xfId="44" applyNumberFormat="1" applyFont="1" applyFill="1" applyBorder="1" applyAlignment="1">
      <alignment/>
    </xf>
    <xf numFmtId="164" fontId="0" fillId="0" borderId="35" xfId="44" applyNumberFormat="1" applyFont="1" applyFill="1" applyBorder="1" applyAlignment="1">
      <alignment/>
    </xf>
    <xf numFmtId="164" fontId="0" fillId="0" borderId="10" xfId="44" applyNumberFormat="1" applyFont="1" applyFill="1" applyBorder="1" applyAlignment="1">
      <alignment/>
    </xf>
    <xf numFmtId="164" fontId="0" fillId="0" borderId="10" xfId="44" applyNumberFormat="1" applyFont="1" applyFill="1" applyBorder="1" applyAlignment="1">
      <alignment/>
    </xf>
    <xf numFmtId="164" fontId="0" fillId="0" borderId="13" xfId="44" applyNumberFormat="1" applyFont="1" applyFill="1" applyBorder="1" applyAlignment="1">
      <alignment/>
    </xf>
    <xf numFmtId="164" fontId="0" fillId="0" borderId="18" xfId="0" applyNumberFormat="1" applyFill="1" applyBorder="1" applyAlignment="1">
      <alignment/>
    </xf>
    <xf numFmtId="0" fontId="0" fillId="0" borderId="18" xfId="0" applyFill="1" applyBorder="1" applyAlignment="1">
      <alignment/>
    </xf>
    <xf numFmtId="0" fontId="0" fillId="0" borderId="26" xfId="0" applyFill="1" applyBorder="1" applyAlignment="1">
      <alignment/>
    </xf>
    <xf numFmtId="0" fontId="2" fillId="0" borderId="23" xfId="0" applyFont="1" applyFill="1" applyBorder="1" applyAlignment="1">
      <alignment horizontal="center" vertical="center" wrapText="1"/>
    </xf>
    <xf numFmtId="44" fontId="0" fillId="0" borderId="24" xfId="44" applyFont="1" applyFill="1" applyBorder="1" applyAlignment="1">
      <alignment/>
    </xf>
    <xf numFmtId="44" fontId="0" fillId="0" borderId="25" xfId="44" applyFont="1" applyFill="1" applyBorder="1" applyAlignment="1">
      <alignment/>
    </xf>
    <xf numFmtId="44" fontId="11" fillId="0" borderId="25" xfId="44" applyFont="1" applyFill="1" applyBorder="1" applyAlignment="1">
      <alignment/>
    </xf>
    <xf numFmtId="44" fontId="0" fillId="0" borderId="30" xfId="44" applyFont="1" applyFill="1" applyBorder="1" applyAlignment="1">
      <alignment/>
    </xf>
    <xf numFmtId="44" fontId="0" fillId="0" borderId="36" xfId="44" applyFont="1" applyFill="1" applyBorder="1" applyAlignment="1">
      <alignment/>
    </xf>
    <xf numFmtId="44" fontId="0" fillId="0" borderId="33" xfId="44" applyFont="1" applyFill="1" applyBorder="1" applyAlignment="1">
      <alignment/>
    </xf>
    <xf numFmtId="44" fontId="0" fillId="0" borderId="25" xfId="44" applyFont="1" applyFill="1" applyBorder="1" applyAlignment="1">
      <alignment/>
    </xf>
    <xf numFmtId="44" fontId="78" fillId="0" borderId="25" xfId="44" applyFont="1" applyFill="1" applyBorder="1" applyAlignment="1">
      <alignment/>
    </xf>
    <xf numFmtId="44" fontId="0" fillId="42" borderId="48" xfId="44" applyNumberFormat="1" applyFont="1" applyFill="1" applyBorder="1" applyAlignment="1">
      <alignment/>
    </xf>
    <xf numFmtId="44" fontId="0" fillId="42" borderId="43" xfId="44" applyFont="1" applyFill="1" applyBorder="1" applyAlignment="1">
      <alignment/>
    </xf>
    <xf numFmtId="44" fontId="0" fillId="42" borderId="13" xfId="44" applyNumberFormat="1" applyFont="1" applyFill="1" applyBorder="1" applyAlignment="1">
      <alignment/>
    </xf>
    <xf numFmtId="44" fontId="0" fillId="42" borderId="25" xfId="44" applyFont="1" applyFill="1" applyBorder="1" applyAlignment="1">
      <alignment/>
    </xf>
    <xf numFmtId="44" fontId="0" fillId="38" borderId="47" xfId="44" applyFont="1" applyFill="1" applyBorder="1" applyAlignment="1">
      <alignment/>
    </xf>
    <xf numFmtId="44" fontId="0" fillId="38" borderId="48" xfId="44" applyFont="1" applyFill="1" applyBorder="1" applyAlignment="1">
      <alignment/>
    </xf>
    <xf numFmtId="44" fontId="0" fillId="38" borderId="49" xfId="44" applyFont="1" applyFill="1" applyBorder="1" applyAlignment="1">
      <alignment/>
    </xf>
    <xf numFmtId="44" fontId="0" fillId="38" borderId="34" xfId="44" applyFont="1" applyFill="1" applyBorder="1" applyAlignment="1">
      <alignment/>
    </xf>
    <xf numFmtId="44" fontId="0" fillId="38" borderId="48" xfId="44" applyNumberFormat="1" applyFont="1" applyFill="1" applyBorder="1" applyAlignment="1">
      <alignment/>
    </xf>
    <xf numFmtId="0" fontId="2" fillId="38" borderId="55" xfId="0" applyFont="1" applyFill="1" applyBorder="1" applyAlignment="1">
      <alignment horizontal="center" vertical="center" wrapText="1"/>
    </xf>
    <xf numFmtId="44" fontId="0" fillId="38" borderId="56" xfId="44" applyFont="1" applyFill="1" applyBorder="1" applyAlignment="1">
      <alignment/>
    </xf>
    <xf numFmtId="44" fontId="0" fillId="38" borderId="50" xfId="44" applyFont="1" applyFill="1" applyBorder="1" applyAlignment="1">
      <alignment/>
    </xf>
    <xf numFmtId="44" fontId="0" fillId="38" borderId="57" xfId="44" applyFont="1" applyFill="1" applyBorder="1" applyAlignment="1">
      <alignment/>
    </xf>
    <xf numFmtId="44" fontId="0" fillId="38" borderId="58" xfId="44" applyFont="1" applyFill="1" applyBorder="1" applyAlignment="1">
      <alignment/>
    </xf>
    <xf numFmtId="44" fontId="0" fillId="38" borderId="50" xfId="44" applyNumberFormat="1" applyFont="1" applyFill="1" applyBorder="1" applyAlignment="1">
      <alignment/>
    </xf>
    <xf numFmtId="44" fontId="78" fillId="38" borderId="50" xfId="44" applyFont="1" applyFill="1" applyBorder="1" applyAlignment="1">
      <alignment/>
    </xf>
    <xf numFmtId="44" fontId="0" fillId="38" borderId="13" xfId="44" applyNumberFormat="1" applyFont="1" applyFill="1" applyBorder="1" applyAlignment="1">
      <alignment/>
    </xf>
    <xf numFmtId="44" fontId="0" fillId="42" borderId="13" xfId="44" applyFont="1" applyFill="1" applyBorder="1" applyAlignment="1">
      <alignment/>
    </xf>
    <xf numFmtId="44" fontId="4" fillId="0" borderId="13" xfId="44" applyNumberFormat="1" applyFont="1" applyFill="1" applyBorder="1" applyAlignment="1">
      <alignment/>
    </xf>
    <xf numFmtId="44" fontId="0" fillId="0" borderId="13" xfId="44" applyFont="1" applyFill="1" applyBorder="1" applyAlignment="1">
      <alignment/>
    </xf>
    <xf numFmtId="44" fontId="0" fillId="0" borderId="59" xfId="44" applyFont="1" applyFill="1" applyBorder="1" applyAlignment="1">
      <alignment/>
    </xf>
    <xf numFmtId="44" fontId="4" fillId="0" borderId="28" xfId="44" applyFont="1" applyFill="1" applyBorder="1" applyAlignment="1">
      <alignment/>
    </xf>
    <xf numFmtId="44" fontId="0" fillId="0" borderId="28" xfId="44" applyFont="1" applyFill="1" applyBorder="1" applyAlignment="1">
      <alignment/>
    </xf>
    <xf numFmtId="44" fontId="11" fillId="0" borderId="28" xfId="44" applyFont="1" applyFill="1" applyBorder="1" applyAlignment="1">
      <alignment/>
    </xf>
    <xf numFmtId="44" fontId="0" fillId="0" borderId="60" xfId="44" applyFont="1" applyFill="1" applyBorder="1" applyAlignment="1">
      <alignment/>
    </xf>
    <xf numFmtId="44" fontId="0" fillId="0" borderId="61" xfId="44" applyFont="1" applyFill="1" applyBorder="1" applyAlignment="1">
      <alignment/>
    </xf>
    <xf numFmtId="44" fontId="0" fillId="0" borderId="28" xfId="44" applyFont="1" applyFill="1" applyBorder="1" applyAlignment="1">
      <alignment/>
    </xf>
    <xf numFmtId="44" fontId="78" fillId="0" borderId="28" xfId="44" applyFont="1" applyFill="1" applyBorder="1" applyAlignment="1">
      <alignment/>
    </xf>
    <xf numFmtId="44" fontId="0" fillId="0" borderId="61" xfId="44" applyFont="1" applyFill="1" applyBorder="1" applyAlignment="1">
      <alignment/>
    </xf>
    <xf numFmtId="44" fontId="4" fillId="0" borderId="25" xfId="44" applyFont="1" applyFill="1" applyBorder="1" applyAlignment="1">
      <alignment/>
    </xf>
    <xf numFmtId="44" fontId="0" fillId="0" borderId="62" xfId="44" applyFont="1" applyFill="1" applyBorder="1" applyAlignment="1">
      <alignment/>
    </xf>
    <xf numFmtId="44" fontId="0" fillId="0" borderId="63" xfId="44" applyFont="1" applyFill="1" applyBorder="1" applyAlignment="1">
      <alignment/>
    </xf>
    <xf numFmtId="0" fontId="13" fillId="38" borderId="11" xfId="0" applyFont="1" applyFill="1" applyBorder="1" applyAlignment="1">
      <alignment horizontal="center" vertical="center" wrapText="1"/>
    </xf>
    <xf numFmtId="44" fontId="0" fillId="43" borderId="13" xfId="44" applyFont="1" applyFill="1" applyBorder="1" applyAlignment="1">
      <alignment/>
    </xf>
    <xf numFmtId="0" fontId="0" fillId="0" borderId="0" xfId="0" applyFill="1" applyAlignment="1">
      <alignment/>
    </xf>
    <xf numFmtId="0" fontId="2" fillId="0" borderId="41" xfId="0" applyFont="1" applyFill="1" applyBorder="1" applyAlignment="1">
      <alignment horizontal="center" vertical="center" wrapText="1"/>
    </xf>
    <xf numFmtId="44" fontId="0" fillId="0" borderId="52" xfId="44" applyFont="1" applyFill="1" applyBorder="1" applyAlignment="1">
      <alignment/>
    </xf>
    <xf numFmtId="44" fontId="4" fillId="0" borderId="43" xfId="44" applyFont="1" applyFill="1" applyBorder="1" applyAlignment="1">
      <alignment/>
    </xf>
    <xf numFmtId="44" fontId="0" fillId="0" borderId="43" xfId="44" applyFont="1" applyFill="1" applyBorder="1" applyAlignment="1">
      <alignment/>
    </xf>
    <xf numFmtId="44" fontId="11" fillId="0" borderId="43" xfId="44" applyFont="1" applyFill="1" applyBorder="1" applyAlignment="1">
      <alignment/>
    </xf>
    <xf numFmtId="44" fontId="0" fillId="0" borderId="44" xfId="44" applyFont="1" applyFill="1" applyBorder="1" applyAlignment="1">
      <alignment/>
    </xf>
    <xf numFmtId="44" fontId="0" fillId="0" borderId="45" xfId="44" applyFont="1" applyFill="1" applyBorder="1" applyAlignment="1">
      <alignment/>
    </xf>
    <xf numFmtId="44" fontId="0" fillId="0" borderId="42" xfId="44" applyFont="1" applyFill="1" applyBorder="1" applyAlignment="1">
      <alignment/>
    </xf>
    <xf numFmtId="44" fontId="0" fillId="39" borderId="43" xfId="44" applyFont="1" applyFill="1" applyBorder="1" applyAlignment="1">
      <alignment/>
    </xf>
    <xf numFmtId="44" fontId="0" fillId="0" borderId="43" xfId="44" applyFont="1" applyFill="1" applyBorder="1" applyAlignment="1">
      <alignment/>
    </xf>
    <xf numFmtId="44" fontId="78" fillId="0" borderId="43" xfId="44" applyFont="1" applyFill="1" applyBorder="1" applyAlignment="1">
      <alignment/>
    </xf>
    <xf numFmtId="44" fontId="0" fillId="0" borderId="45" xfId="44" applyFont="1" applyFill="1" applyBorder="1" applyAlignment="1">
      <alignment/>
    </xf>
    <xf numFmtId="44" fontId="0" fillId="0" borderId="42" xfId="44" applyFont="1" applyFill="1" applyBorder="1" applyAlignment="1">
      <alignment/>
    </xf>
    <xf numFmtId="8" fontId="0" fillId="39" borderId="44" xfId="44" applyNumberFormat="1" applyFont="1" applyFill="1" applyBorder="1" applyAlignment="1">
      <alignment/>
    </xf>
    <xf numFmtId="44" fontId="0" fillId="38" borderId="64" xfId="44" applyFont="1" applyFill="1" applyBorder="1" applyAlignment="1">
      <alignment/>
    </xf>
    <xf numFmtId="44" fontId="4" fillId="38" borderId="50" xfId="44" applyNumberFormat="1" applyFont="1" applyFill="1" applyBorder="1" applyAlignment="1">
      <alignment/>
    </xf>
    <xf numFmtId="44" fontId="11" fillId="38" borderId="50" xfId="44" applyFont="1" applyFill="1" applyBorder="1" applyAlignment="1">
      <alignment/>
    </xf>
    <xf numFmtId="44" fontId="0" fillId="38" borderId="50" xfId="44" applyFont="1" applyFill="1" applyBorder="1" applyAlignment="1">
      <alignment/>
    </xf>
    <xf numFmtId="44" fontId="0" fillId="43" borderId="50" xfId="44" applyFont="1" applyFill="1" applyBorder="1" applyAlignment="1">
      <alignment/>
    </xf>
    <xf numFmtId="44" fontId="0" fillId="38" borderId="58" xfId="44" applyFont="1" applyFill="1" applyBorder="1" applyAlignment="1">
      <alignment/>
    </xf>
    <xf numFmtId="8" fontId="0" fillId="39" borderId="65" xfId="44" applyNumberFormat="1" applyFont="1" applyFill="1" applyBorder="1" applyAlignment="1">
      <alignment/>
    </xf>
    <xf numFmtId="44" fontId="0" fillId="38" borderId="54" xfId="44" applyFont="1" applyFill="1" applyBorder="1" applyAlignment="1">
      <alignment/>
    </xf>
    <xf numFmtId="44" fontId="4" fillId="38" borderId="48" xfId="44" applyFont="1" applyFill="1" applyBorder="1" applyAlignment="1">
      <alignment/>
    </xf>
    <xf numFmtId="44" fontId="11" fillId="38" borderId="48" xfId="44" applyFont="1" applyFill="1" applyBorder="1" applyAlignment="1">
      <alignment/>
    </xf>
    <xf numFmtId="44" fontId="0" fillId="38" borderId="34" xfId="44" applyFont="1" applyFill="1" applyBorder="1" applyAlignment="1">
      <alignment/>
    </xf>
    <xf numFmtId="8" fontId="0" fillId="39" borderId="49" xfId="44" applyNumberFormat="1" applyFont="1" applyFill="1" applyBorder="1" applyAlignment="1">
      <alignment/>
    </xf>
    <xf numFmtId="0" fontId="2" fillId="0" borderId="66" xfId="0" applyFont="1" applyFill="1" applyBorder="1" applyAlignment="1">
      <alignment horizontal="center" vertical="center" wrapText="1"/>
    </xf>
    <xf numFmtId="44" fontId="0" fillId="0" borderId="67" xfId="44" applyFont="1" applyFill="1" applyBorder="1" applyAlignment="1">
      <alignment/>
    </xf>
    <xf numFmtId="44" fontId="4" fillId="0" borderId="68" xfId="44" applyFont="1" applyFill="1" applyBorder="1" applyAlignment="1">
      <alignment/>
    </xf>
    <xf numFmtId="44" fontId="0" fillId="0" borderId="68" xfId="44" applyFont="1" applyFill="1" applyBorder="1" applyAlignment="1">
      <alignment/>
    </xf>
    <xf numFmtId="44" fontId="11" fillId="0" borderId="68" xfId="44" applyFont="1" applyFill="1" applyBorder="1" applyAlignment="1">
      <alignment/>
    </xf>
    <xf numFmtId="44" fontId="0" fillId="0" borderId="69" xfId="44" applyFont="1" applyFill="1" applyBorder="1" applyAlignment="1">
      <alignment/>
    </xf>
    <xf numFmtId="44" fontId="0" fillId="0" borderId="70" xfId="44" applyFont="1" applyFill="1" applyBorder="1" applyAlignment="1">
      <alignment/>
    </xf>
    <xf numFmtId="44" fontId="0" fillId="0" borderId="71" xfId="44" applyFont="1" applyFill="1" applyBorder="1" applyAlignment="1">
      <alignment/>
    </xf>
    <xf numFmtId="44" fontId="0" fillId="39" borderId="68" xfId="44" applyFont="1" applyFill="1" applyBorder="1" applyAlignment="1">
      <alignment/>
    </xf>
    <xf numFmtId="44" fontId="0" fillId="0" borderId="68" xfId="44" applyFont="1" applyFill="1" applyBorder="1" applyAlignment="1">
      <alignment/>
    </xf>
    <xf numFmtId="44" fontId="0" fillId="39" borderId="68" xfId="44" applyFont="1" applyFill="1" applyBorder="1" applyAlignment="1">
      <alignment/>
    </xf>
    <xf numFmtId="44" fontId="78" fillId="0" borderId="68" xfId="44" applyFont="1" applyFill="1" applyBorder="1" applyAlignment="1">
      <alignment/>
    </xf>
    <xf numFmtId="44" fontId="0" fillId="0" borderId="70" xfId="44" applyFont="1" applyFill="1" applyBorder="1" applyAlignment="1">
      <alignment/>
    </xf>
    <xf numFmtId="44" fontId="0" fillId="0" borderId="71" xfId="44" applyFont="1" applyFill="1" applyBorder="1" applyAlignment="1">
      <alignment/>
    </xf>
    <xf numFmtId="8" fontId="0" fillId="39" borderId="72" xfId="44" applyNumberFormat="1" applyFont="1" applyFill="1" applyBorder="1" applyAlignment="1">
      <alignment/>
    </xf>
    <xf numFmtId="0" fontId="2" fillId="0" borderId="55" xfId="0" applyFont="1" applyBorder="1" applyAlignment="1">
      <alignment horizontal="center" vertical="center" wrapText="1"/>
    </xf>
    <xf numFmtId="44" fontId="0" fillId="0" borderId="64" xfId="44" applyFont="1" applyBorder="1" applyAlignment="1">
      <alignment/>
    </xf>
    <xf numFmtId="44" fontId="4" fillId="0" borderId="50" xfId="44" applyFont="1" applyBorder="1" applyAlignment="1">
      <alignment/>
    </xf>
    <xf numFmtId="44" fontId="0" fillId="0" borderId="50" xfId="44" applyFont="1" applyBorder="1" applyAlignment="1">
      <alignment/>
    </xf>
    <xf numFmtId="44" fontId="11" fillId="0" borderId="50" xfId="44" applyFont="1" applyBorder="1" applyAlignment="1">
      <alignment/>
    </xf>
    <xf numFmtId="44" fontId="0" fillId="0" borderId="57" xfId="44" applyFont="1" applyBorder="1" applyAlignment="1">
      <alignment/>
    </xf>
    <xf numFmtId="44" fontId="0" fillId="0" borderId="58" xfId="44" applyFont="1" applyBorder="1" applyAlignment="1">
      <alignment/>
    </xf>
    <xf numFmtId="44" fontId="0" fillId="0" borderId="56" xfId="44" applyFont="1" applyBorder="1" applyAlignment="1">
      <alignment/>
    </xf>
    <xf numFmtId="8" fontId="78" fillId="39" borderId="50" xfId="44" applyNumberFormat="1" applyFont="1" applyFill="1" applyBorder="1" applyAlignment="1">
      <alignment/>
    </xf>
    <xf numFmtId="44" fontId="0" fillId="0" borderId="50" xfId="44" applyFont="1" applyBorder="1" applyAlignment="1">
      <alignment/>
    </xf>
    <xf numFmtId="44" fontId="78" fillId="0" borderId="50" xfId="44" applyFont="1" applyBorder="1" applyAlignment="1">
      <alignment/>
    </xf>
    <xf numFmtId="44" fontId="0" fillId="0" borderId="58" xfId="44" applyFont="1" applyBorder="1" applyAlignment="1">
      <alignment horizontal="left"/>
    </xf>
    <xf numFmtId="44" fontId="0" fillId="0" borderId="65" xfId="44" applyFont="1" applyBorder="1" applyAlignment="1">
      <alignment/>
    </xf>
    <xf numFmtId="0" fontId="2" fillId="38" borderId="66" xfId="0" applyFont="1" applyFill="1" applyBorder="1" applyAlignment="1">
      <alignment horizontal="center" vertical="center" wrapText="1"/>
    </xf>
    <xf numFmtId="44" fontId="0" fillId="38" borderId="67" xfId="44" applyFont="1" applyFill="1" applyBorder="1" applyAlignment="1">
      <alignment/>
    </xf>
    <xf numFmtId="44" fontId="4" fillId="38" borderId="68" xfId="44" applyFont="1" applyFill="1" applyBorder="1" applyAlignment="1">
      <alignment/>
    </xf>
    <xf numFmtId="44" fontId="0" fillId="38" borderId="68" xfId="44" applyFont="1" applyFill="1" applyBorder="1" applyAlignment="1">
      <alignment/>
    </xf>
    <xf numFmtId="44" fontId="11" fillId="38" borderId="68" xfId="44" applyFont="1" applyFill="1" applyBorder="1" applyAlignment="1">
      <alignment/>
    </xf>
    <xf numFmtId="44" fontId="0" fillId="38" borderId="69" xfId="44" applyFont="1" applyFill="1" applyBorder="1" applyAlignment="1">
      <alignment/>
    </xf>
    <xf numFmtId="44" fontId="0" fillId="38" borderId="70" xfId="44" applyFont="1" applyFill="1" applyBorder="1" applyAlignment="1">
      <alignment/>
    </xf>
    <xf numFmtId="44" fontId="0" fillId="38" borderId="71" xfId="44" applyFont="1" applyFill="1" applyBorder="1" applyAlignment="1">
      <alignment/>
    </xf>
    <xf numFmtId="44" fontId="78" fillId="39" borderId="68" xfId="44" applyFont="1" applyFill="1" applyBorder="1" applyAlignment="1">
      <alignment/>
    </xf>
    <xf numFmtId="44" fontId="0" fillId="38" borderId="68" xfId="44" applyFont="1" applyFill="1" applyBorder="1" applyAlignment="1">
      <alignment/>
    </xf>
    <xf numFmtId="44" fontId="78" fillId="38" borderId="68" xfId="44" applyFont="1" applyFill="1" applyBorder="1" applyAlignment="1">
      <alignment/>
    </xf>
    <xf numFmtId="44" fontId="0" fillId="38" borderId="70" xfId="44" applyFont="1" applyFill="1" applyBorder="1" applyAlignment="1">
      <alignment/>
    </xf>
    <xf numFmtId="44" fontId="0" fillId="38" borderId="71" xfId="44" applyFont="1" applyFill="1" applyBorder="1" applyAlignment="1">
      <alignment/>
    </xf>
    <xf numFmtId="44" fontId="0" fillId="38" borderId="72" xfId="44" applyFont="1" applyFill="1" applyBorder="1" applyAlignment="1">
      <alignment/>
    </xf>
    <xf numFmtId="44" fontId="0" fillId="0" borderId="53" xfId="44" applyFont="1" applyFill="1" applyBorder="1" applyAlignment="1">
      <alignment/>
    </xf>
    <xf numFmtId="44" fontId="0" fillId="39" borderId="50" xfId="44" applyFont="1" applyFill="1" applyBorder="1" applyAlignment="1">
      <alignment/>
    </xf>
    <xf numFmtId="44" fontId="0" fillId="42" borderId="50" xfId="44" applyFont="1" applyFill="1" applyBorder="1" applyAlignment="1">
      <alignment/>
    </xf>
    <xf numFmtId="44" fontId="0" fillId="38" borderId="73" xfId="44" applyFont="1" applyFill="1" applyBorder="1" applyAlignment="1">
      <alignment/>
    </xf>
    <xf numFmtId="0" fontId="13" fillId="38" borderId="46" xfId="0" applyFont="1" applyFill="1" applyBorder="1" applyAlignment="1">
      <alignment horizontal="center" vertical="center" wrapText="1"/>
    </xf>
    <xf numFmtId="44" fontId="0" fillId="38" borderId="37" xfId="44" applyFont="1" applyFill="1" applyBorder="1" applyAlignment="1">
      <alignment/>
    </xf>
    <xf numFmtId="44" fontId="0" fillId="0" borderId="68" xfId="44" applyNumberFormat="1" applyFont="1" applyFill="1" applyBorder="1" applyAlignment="1">
      <alignment/>
    </xf>
    <xf numFmtId="44" fontId="0" fillId="0" borderId="74" xfId="44" applyNumberFormat="1" applyFont="1" applyFill="1" applyBorder="1" applyAlignment="1">
      <alignment/>
    </xf>
    <xf numFmtId="44" fontId="0" fillId="33" borderId="50" xfId="44" applyFont="1" applyFill="1" applyBorder="1" applyAlignment="1">
      <alignment/>
    </xf>
    <xf numFmtId="44" fontId="0" fillId="0" borderId="58" xfId="44" applyFont="1" applyBorder="1" applyAlignment="1">
      <alignment horizontal="left"/>
    </xf>
    <xf numFmtId="44" fontId="0" fillId="0" borderId="73" xfId="44" applyFont="1" applyBorder="1" applyAlignment="1">
      <alignment/>
    </xf>
    <xf numFmtId="44" fontId="0" fillId="38" borderId="74" xfId="44" applyFont="1" applyFill="1" applyBorder="1" applyAlignment="1">
      <alignment/>
    </xf>
    <xf numFmtId="0" fontId="2" fillId="0" borderId="75" xfId="0" applyFont="1" applyBorder="1" applyAlignment="1">
      <alignment horizontal="center" vertical="center" wrapText="1"/>
    </xf>
    <xf numFmtId="0" fontId="2" fillId="38" borderId="76" xfId="0" applyFont="1" applyFill="1" applyBorder="1" applyAlignment="1">
      <alignment horizontal="center" vertical="center" wrapText="1"/>
    </xf>
    <xf numFmtId="8" fontId="78" fillId="43" borderId="50" xfId="44" applyNumberFormat="1" applyFont="1" applyFill="1" applyBorder="1" applyAlignment="1">
      <alignment/>
    </xf>
    <xf numFmtId="44" fontId="78" fillId="43" borderId="13" xfId="44" applyFont="1" applyFill="1" applyBorder="1" applyAlignment="1">
      <alignment/>
    </xf>
    <xf numFmtId="44" fontId="0" fillId="39" borderId="68" xfId="44" applyFont="1" applyFill="1" applyBorder="1" applyAlignment="1">
      <alignment/>
    </xf>
    <xf numFmtId="44" fontId="0" fillId="39" borderId="77" xfId="44" applyFont="1" applyFill="1" applyBorder="1" applyAlignment="1">
      <alignment/>
    </xf>
    <xf numFmtId="0" fontId="2" fillId="38" borderId="75"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0" fillId="34" borderId="44" xfId="0" applyFill="1" applyBorder="1" applyAlignment="1">
      <alignment/>
    </xf>
    <xf numFmtId="44" fontId="4" fillId="39" borderId="50" xfId="44" applyFont="1" applyFill="1" applyBorder="1" applyAlignment="1">
      <alignment/>
    </xf>
    <xf numFmtId="44" fontId="0" fillId="0" borderId="50" xfId="44" applyNumberFormat="1" applyFont="1" applyBorder="1" applyAlignment="1">
      <alignment/>
    </xf>
    <xf numFmtId="0" fontId="0" fillId="0" borderId="51" xfId="0" applyBorder="1" applyAlignment="1">
      <alignment/>
    </xf>
    <xf numFmtId="8" fontId="0" fillId="0" borderId="48" xfId="44" applyNumberFormat="1" applyFont="1" applyFill="1" applyBorder="1" applyAlignment="1">
      <alignment/>
    </xf>
    <xf numFmtId="44" fontId="4" fillId="39" borderId="48" xfId="44" applyFont="1" applyFill="1" applyBorder="1" applyAlignment="1">
      <alignment/>
    </xf>
    <xf numFmtId="164" fontId="0" fillId="0" borderId="48" xfId="44" applyNumberFormat="1" applyFont="1" applyFill="1" applyBorder="1" applyAlignment="1">
      <alignment/>
    </xf>
    <xf numFmtId="164" fontId="0" fillId="0" borderId="49" xfId="44" applyNumberFormat="1" applyFont="1" applyFill="1" applyBorder="1" applyAlignment="1">
      <alignment/>
    </xf>
    <xf numFmtId="164" fontId="0" fillId="0" borderId="34" xfId="44" applyNumberFormat="1" applyFont="1" applyFill="1" applyBorder="1" applyAlignment="1">
      <alignment horizontal="left"/>
    </xf>
    <xf numFmtId="164" fontId="0" fillId="0" borderId="47" xfId="44" applyNumberFormat="1" applyFont="1" applyFill="1" applyBorder="1" applyAlignment="1">
      <alignment/>
    </xf>
    <xf numFmtId="164" fontId="0" fillId="0" borderId="34" xfId="44" applyNumberFormat="1" applyFont="1" applyFill="1" applyBorder="1" applyAlignment="1">
      <alignment/>
    </xf>
    <xf numFmtId="164" fontId="0" fillId="0" borderId="49" xfId="0" applyNumberFormat="1" applyFill="1" applyBorder="1" applyAlignment="1">
      <alignment/>
    </xf>
    <xf numFmtId="44" fontId="4" fillId="39" borderId="68" xfId="44" applyFont="1" applyFill="1" applyBorder="1" applyAlignment="1">
      <alignment/>
    </xf>
    <xf numFmtId="0" fontId="0" fillId="38" borderId="77" xfId="0" applyFill="1" applyBorder="1" applyAlignment="1">
      <alignment/>
    </xf>
    <xf numFmtId="8" fontId="0" fillId="39" borderId="18" xfId="44" applyNumberFormat="1" applyFont="1" applyFill="1" applyBorder="1" applyAlignment="1">
      <alignment/>
    </xf>
    <xf numFmtId="8" fontId="80" fillId="0" borderId="78" xfId="0" applyNumberFormat="1" applyFont="1" applyBorder="1" applyAlignment="1">
      <alignment horizontal="center"/>
    </xf>
    <xf numFmtId="8" fontId="0" fillId="0" borderId="78" xfId="0" applyNumberFormat="1" applyBorder="1" applyAlignment="1">
      <alignment horizontal="center"/>
    </xf>
    <xf numFmtId="0" fontId="4" fillId="0" borderId="79" xfId="0" applyFont="1" applyFill="1" applyBorder="1" applyAlignment="1">
      <alignment horizontal="center" vertical="center" wrapText="1"/>
    </xf>
    <xf numFmtId="0" fontId="4" fillId="0" borderId="80" xfId="0" applyFont="1" applyFill="1" applyBorder="1" applyAlignment="1">
      <alignment horizontal="center" vertical="center" wrapText="1"/>
    </xf>
    <xf numFmtId="8" fontId="4" fillId="38" borderId="79" xfId="0" applyNumberFormat="1" applyFont="1" applyFill="1" applyBorder="1" applyAlignment="1">
      <alignment horizontal="center" vertical="center" wrapText="1"/>
    </xf>
    <xf numFmtId="8" fontId="4" fillId="38" borderId="80" xfId="0" applyNumberFormat="1" applyFont="1" applyFill="1" applyBorder="1" applyAlignment="1">
      <alignment horizontal="center" vertical="center" wrapText="1"/>
    </xf>
    <xf numFmtId="0" fontId="4" fillId="38" borderId="79" xfId="0" applyFont="1" applyFill="1" applyBorder="1" applyAlignment="1">
      <alignment horizontal="center" vertical="center" wrapText="1"/>
    </xf>
    <xf numFmtId="0" fontId="4" fillId="38" borderId="80" xfId="0" applyFont="1" applyFill="1" applyBorder="1" applyAlignment="1">
      <alignment horizontal="center" vertical="center" wrapText="1"/>
    </xf>
    <xf numFmtId="8" fontId="4" fillId="34" borderId="14" xfId="0" applyNumberFormat="1" applyFont="1" applyFill="1" applyBorder="1" applyAlignment="1">
      <alignment horizontal="center" vertical="center" wrapText="1"/>
    </xf>
    <xf numFmtId="0" fontId="4" fillId="0" borderId="14" xfId="0" applyFont="1" applyBorder="1" applyAlignment="1">
      <alignment horizontal="center" vertical="center" wrapText="1"/>
    </xf>
    <xf numFmtId="0" fontId="4" fillId="34" borderId="14" xfId="0" applyFont="1" applyFill="1" applyBorder="1" applyAlignment="1">
      <alignment horizontal="center" vertical="center" wrapText="1"/>
    </xf>
    <xf numFmtId="8" fontId="4" fillId="38" borderId="81" xfId="0" applyNumberFormat="1" applyFont="1" applyFill="1" applyBorder="1" applyAlignment="1">
      <alignment horizontal="center" vertical="center" wrapText="1"/>
    </xf>
    <xf numFmtId="8" fontId="4" fillId="0" borderId="81" xfId="0" applyNumberFormat="1" applyFont="1" applyBorder="1" applyAlignment="1">
      <alignment horizontal="center" vertical="center" wrapText="1"/>
    </xf>
    <xf numFmtId="8" fontId="4" fillId="0" borderId="82" xfId="0" applyNumberFormat="1" applyFont="1" applyFill="1" applyBorder="1" applyAlignment="1">
      <alignment horizontal="center" vertical="center" wrapText="1"/>
    </xf>
    <xf numFmtId="8" fontId="4" fillId="0" borderId="80" xfId="0" applyNumberFormat="1" applyFont="1" applyFill="1" applyBorder="1" applyAlignment="1">
      <alignment horizontal="center" vertical="center" wrapText="1"/>
    </xf>
    <xf numFmtId="8" fontId="4" fillId="0" borderId="14" xfId="0" applyNumberFormat="1" applyFont="1" applyFill="1" applyBorder="1" applyAlignment="1">
      <alignment horizontal="center" wrapText="1"/>
    </xf>
    <xf numFmtId="8" fontId="4" fillId="37" borderId="79" xfId="0" applyNumberFormat="1" applyFont="1" applyFill="1" applyBorder="1" applyAlignment="1">
      <alignment horizontal="center" vertical="center" wrapText="1"/>
    </xf>
    <xf numFmtId="8" fontId="4" fillId="37" borderId="82" xfId="0" applyNumberFormat="1" applyFont="1" applyFill="1" applyBorder="1" applyAlignment="1">
      <alignment horizontal="center" vertical="center" wrapText="1"/>
    </xf>
    <xf numFmtId="8" fontId="4" fillId="0" borderId="83" xfId="0" applyNumberFormat="1" applyFont="1" applyFill="1" applyBorder="1" applyAlignment="1">
      <alignment horizontal="center" vertical="center" wrapText="1"/>
    </xf>
    <xf numFmtId="8" fontId="4" fillId="0" borderId="84" xfId="0" applyNumberFormat="1" applyFont="1" applyFill="1" applyBorder="1" applyAlignment="1">
      <alignment horizontal="center" vertical="center" wrapText="1"/>
    </xf>
    <xf numFmtId="8" fontId="4" fillId="37" borderId="80" xfId="0" applyNumberFormat="1" applyFont="1" applyFill="1" applyBorder="1" applyAlignment="1">
      <alignment horizontal="center" vertical="center" wrapText="1"/>
    </xf>
    <xf numFmtId="8" fontId="81" fillId="37" borderId="79" xfId="0" applyNumberFormat="1" applyFont="1" applyFill="1" applyBorder="1" applyAlignment="1">
      <alignment horizontal="center" vertical="center" wrapText="1"/>
    </xf>
    <xf numFmtId="8" fontId="4" fillId="38" borderId="85" xfId="0" applyNumberFormat="1" applyFont="1" applyFill="1" applyBorder="1" applyAlignment="1">
      <alignment horizontal="center" vertical="center" wrapText="1"/>
    </xf>
    <xf numFmtId="8" fontId="9" fillId="33" borderId="14" xfId="0" applyNumberFormat="1" applyFont="1" applyFill="1" applyBorder="1" applyAlignment="1">
      <alignment horizontal="center" wrapText="1"/>
    </xf>
    <xf numFmtId="8" fontId="9" fillId="33" borderId="79" xfId="0" applyNumberFormat="1" applyFont="1" applyFill="1" applyBorder="1" applyAlignment="1">
      <alignment horizontal="center" wrapText="1"/>
    </xf>
    <xf numFmtId="8" fontId="81" fillId="38" borderId="83" xfId="0" applyNumberFormat="1" applyFont="1" applyFill="1" applyBorder="1" applyAlignment="1">
      <alignment horizontal="center" vertical="center" wrapText="1"/>
    </xf>
    <xf numFmtId="8" fontId="4" fillId="38" borderId="86" xfId="0" applyNumberFormat="1" applyFont="1" applyFill="1" applyBorder="1" applyAlignment="1">
      <alignment horizontal="center" vertical="center" wrapText="1"/>
    </xf>
    <xf numFmtId="8" fontId="81" fillId="38" borderId="82" xfId="0" applyNumberFormat="1" applyFont="1" applyFill="1" applyBorder="1" applyAlignment="1">
      <alignment horizontal="center" vertical="center" wrapText="1"/>
    </xf>
    <xf numFmtId="0" fontId="12" fillId="37" borderId="82" xfId="0" applyFont="1" applyFill="1" applyBorder="1" applyAlignment="1">
      <alignment horizontal="center" wrapText="1"/>
    </xf>
    <xf numFmtId="0" fontId="12" fillId="37" borderId="80" xfId="0" applyFont="1" applyFill="1" applyBorder="1" applyAlignment="1">
      <alignment horizontal="center" wrapText="1"/>
    </xf>
    <xf numFmtId="0" fontId="82" fillId="0" borderId="83" xfId="0" applyFont="1" applyFill="1" applyBorder="1" applyAlignment="1">
      <alignment horizontal="center" wrapText="1"/>
    </xf>
    <xf numFmtId="0" fontId="82" fillId="0" borderId="86" xfId="0" applyFont="1" applyFill="1" applyBorder="1" applyAlignment="1">
      <alignment horizontal="center" wrapText="1"/>
    </xf>
    <xf numFmtId="0" fontId="82" fillId="0" borderId="84" xfId="0" applyFont="1" applyFill="1" applyBorder="1" applyAlignment="1">
      <alignment horizontal="center" wrapText="1"/>
    </xf>
    <xf numFmtId="8" fontId="4" fillId="0" borderId="79" xfId="0" applyNumberFormat="1" applyFont="1" applyBorder="1" applyAlignment="1">
      <alignment horizontal="center" vertical="center" wrapText="1"/>
    </xf>
    <xf numFmtId="8" fontId="4" fillId="0" borderId="80" xfId="0" applyNumberFormat="1" applyFont="1" applyBorder="1" applyAlignment="1">
      <alignment horizontal="center" vertical="center" wrapText="1"/>
    </xf>
    <xf numFmtId="8" fontId="4" fillId="0" borderId="79" xfId="0" applyNumberFormat="1" applyFont="1" applyFill="1" applyBorder="1" applyAlignment="1">
      <alignment horizontal="center" vertical="center" wrapText="1"/>
    </xf>
    <xf numFmtId="0" fontId="11" fillId="0" borderId="80" xfId="0" applyFont="1" applyFill="1" applyBorder="1" applyAlignment="1">
      <alignment horizontal="center" wrapText="1"/>
    </xf>
    <xf numFmtId="0" fontId="11" fillId="0" borderId="14" xfId="0" applyFont="1" applyFill="1" applyBorder="1" applyAlignment="1">
      <alignment horizontal="center" wrapText="1"/>
    </xf>
    <xf numFmtId="0" fontId="11" fillId="0" borderId="87" xfId="0" applyFont="1" applyFill="1" applyBorder="1" applyAlignment="1">
      <alignment horizontal="center" wrapText="1"/>
    </xf>
    <xf numFmtId="0" fontId="11" fillId="0" borderId="88" xfId="0" applyFont="1" applyFill="1" applyBorder="1" applyAlignment="1">
      <alignment horizontal="center" wrapText="1"/>
    </xf>
    <xf numFmtId="0" fontId="11" fillId="0" borderId="89" xfId="0" applyFont="1" applyFill="1" applyBorder="1" applyAlignment="1">
      <alignment horizontal="center" wrapText="1"/>
    </xf>
    <xf numFmtId="0" fontId="11" fillId="0" borderId="90" xfId="0" applyFont="1" applyFill="1" applyBorder="1" applyAlignment="1">
      <alignment horizontal="center" wrapText="1"/>
    </xf>
    <xf numFmtId="0" fontId="11" fillId="0" borderId="91" xfId="0" applyFont="1" applyFill="1" applyBorder="1" applyAlignment="1">
      <alignment horizontal="center" wrapText="1"/>
    </xf>
    <xf numFmtId="0" fontId="11" fillId="0" borderId="22" xfId="0" applyFont="1" applyFill="1" applyBorder="1" applyAlignment="1">
      <alignment horizontal="center" wrapText="1"/>
    </xf>
    <xf numFmtId="0" fontId="80" fillId="0" borderId="92" xfId="0" applyFont="1" applyFill="1" applyBorder="1" applyAlignment="1">
      <alignment horizontal="center"/>
    </xf>
    <xf numFmtId="0" fontId="80" fillId="0" borderId="93" xfId="0" applyFont="1" applyFill="1" applyBorder="1" applyAlignment="1">
      <alignment horizontal="center"/>
    </xf>
    <xf numFmtId="0" fontId="80" fillId="0" borderId="94" xfId="0" applyFont="1" applyFill="1" applyBorder="1" applyAlignment="1">
      <alignment horizontal="center"/>
    </xf>
    <xf numFmtId="8" fontId="0" fillId="0" borderId="22" xfId="0" applyNumberFormat="1" applyBorder="1" applyAlignment="1">
      <alignment horizontal="center"/>
    </xf>
    <xf numFmtId="8" fontId="11" fillId="38" borderId="14" xfId="0" applyNumberFormat="1" applyFont="1" applyFill="1" applyBorder="1" applyAlignment="1">
      <alignment horizontal="center" wrapText="1"/>
    </xf>
    <xf numFmtId="0" fontId="4" fillId="0" borderId="14" xfId="0" applyFont="1" applyFill="1" applyBorder="1" applyAlignment="1">
      <alignment horizontal="center" vertical="center" wrapText="1"/>
    </xf>
    <xf numFmtId="8" fontId="11" fillId="38" borderId="82" xfId="0" applyNumberFormat="1" applyFont="1" applyFill="1" applyBorder="1" applyAlignment="1">
      <alignment horizontal="center" vertical="center" wrapText="1"/>
    </xf>
    <xf numFmtId="8" fontId="11" fillId="38" borderId="80" xfId="0" applyNumberFormat="1" applyFont="1" applyFill="1" applyBorder="1" applyAlignment="1">
      <alignment horizontal="center" vertical="center" wrapText="1"/>
    </xf>
    <xf numFmtId="8" fontId="4" fillId="0" borderId="95" xfId="0" applyNumberFormat="1" applyFont="1" applyFill="1" applyBorder="1" applyAlignment="1">
      <alignment horizontal="center" vertical="center" wrapText="1"/>
    </xf>
    <xf numFmtId="0" fontId="4" fillId="38" borderId="14" xfId="0" applyFont="1" applyFill="1" applyBorder="1" applyAlignment="1">
      <alignment horizontal="center" vertical="center" wrapText="1"/>
    </xf>
    <xf numFmtId="8" fontId="4" fillId="38" borderId="14" xfId="0" applyNumberFormat="1" applyFont="1" applyFill="1" applyBorder="1" applyAlignment="1">
      <alignment horizontal="center" vertical="center" wrapText="1"/>
    </xf>
    <xf numFmtId="8" fontId="4" fillId="38" borderId="96" xfId="0" applyNumberFormat="1" applyFont="1" applyFill="1" applyBorder="1" applyAlignment="1">
      <alignment horizontal="center" vertical="center" wrapText="1"/>
    </xf>
    <xf numFmtId="8" fontId="4" fillId="0" borderId="97" xfId="0" applyNumberFormat="1" applyFont="1" applyBorder="1" applyAlignment="1">
      <alignment horizontal="center" vertical="center" wrapText="1"/>
    </xf>
    <xf numFmtId="8" fontId="4" fillId="0" borderId="14" xfId="0" applyNumberFormat="1" applyFont="1" applyBorder="1" applyAlignment="1">
      <alignment horizontal="center" vertical="center" wrapText="1"/>
    </xf>
    <xf numFmtId="8" fontId="4" fillId="38" borderId="82" xfId="0" applyNumberFormat="1" applyFont="1" applyFill="1" applyBorder="1" applyAlignment="1">
      <alignment horizontal="center" vertical="center" wrapText="1"/>
    </xf>
    <xf numFmtId="0" fontId="11" fillId="0" borderId="98" xfId="0" applyFont="1" applyBorder="1" applyAlignment="1">
      <alignment horizontal="center" wrapText="1"/>
    </xf>
    <xf numFmtId="0" fontId="11" fillId="0" borderId="99" xfId="0" applyFont="1" applyBorder="1" applyAlignment="1">
      <alignment horizontal="center" wrapText="1"/>
    </xf>
    <xf numFmtId="8" fontId="80" fillId="0" borderId="100" xfId="0" applyNumberFormat="1" applyFont="1" applyBorder="1" applyAlignment="1">
      <alignment horizontal="center"/>
    </xf>
    <xf numFmtId="8" fontId="0" fillId="0" borderId="100" xfId="0" applyNumberFormat="1" applyBorder="1" applyAlignment="1">
      <alignment horizontal="center"/>
    </xf>
    <xf numFmtId="8" fontId="11" fillId="0" borderId="0" xfId="0" applyNumberFormat="1" applyFont="1" applyBorder="1" applyAlignment="1">
      <alignment horizontal="center" wrapText="1"/>
    </xf>
    <xf numFmtId="0" fontId="11" fillId="0" borderId="0" xfId="0" applyFont="1" applyBorder="1" applyAlignment="1">
      <alignment horizontal="center" wrapText="1"/>
    </xf>
    <xf numFmtId="8" fontId="11" fillId="0" borderId="14" xfId="0" applyNumberFormat="1" applyFont="1" applyBorder="1" applyAlignment="1">
      <alignment horizontal="center" wrapText="1"/>
    </xf>
    <xf numFmtId="0" fontId="11" fillId="0" borderId="87" xfId="0" applyFont="1" applyBorder="1" applyAlignment="1">
      <alignment horizontal="center" wrapText="1"/>
    </xf>
    <xf numFmtId="0" fontId="11" fillId="0" borderId="91" xfId="0" applyFont="1" applyBorder="1" applyAlignment="1">
      <alignment horizontal="center" wrapText="1"/>
    </xf>
    <xf numFmtId="0" fontId="11" fillId="0" borderId="92" xfId="0" applyFont="1" applyBorder="1" applyAlignment="1">
      <alignment horizontal="center" wrapText="1"/>
    </xf>
    <xf numFmtId="0" fontId="11" fillId="0" borderId="93" xfId="0" applyFont="1" applyBorder="1" applyAlignment="1">
      <alignment horizontal="center" wrapText="1"/>
    </xf>
    <xf numFmtId="0" fontId="11" fillId="0" borderId="94" xfId="0"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6"/>
  </sheetPr>
  <dimension ref="A1:AY59"/>
  <sheetViews>
    <sheetView zoomScale="96" zoomScaleNormal="96" zoomScalePageLayoutView="0" workbookViewId="0" topLeftCell="A1">
      <pane xSplit="1" topLeftCell="B1" activePane="topRight" state="frozen"/>
      <selection pane="topLeft" activeCell="A1" sqref="A1"/>
      <selection pane="topRight" activeCell="A2" sqref="A2"/>
    </sheetView>
  </sheetViews>
  <sheetFormatPr defaultColWidth="9.140625" defaultRowHeight="12.75"/>
  <cols>
    <col min="1" max="1" width="47.00390625" style="0" customWidth="1"/>
    <col min="2" max="2" width="13.8515625" style="0" customWidth="1"/>
    <col min="3" max="3" width="16.00390625" style="0" customWidth="1"/>
    <col min="4" max="4" width="14.28125" style="0" customWidth="1"/>
    <col min="5" max="5" width="15.00390625" style="0" customWidth="1"/>
    <col min="6" max="6" width="14.28125" style="0" customWidth="1"/>
    <col min="7" max="13" width="14.7109375" style="0" customWidth="1"/>
    <col min="14" max="14" width="16.7109375" style="0" customWidth="1"/>
    <col min="15" max="15" width="16.140625" style="0" customWidth="1"/>
    <col min="16" max="16" width="14.28125" style="0" customWidth="1"/>
    <col min="17" max="17" width="14.7109375" style="0" customWidth="1"/>
    <col min="18" max="18" width="14.28125" style="0" customWidth="1"/>
    <col min="19" max="19" width="15.28125" style="0" customWidth="1"/>
    <col min="20" max="20" width="14.28125" style="0" customWidth="1"/>
    <col min="21" max="25" width="15.421875" style="0" customWidth="1"/>
    <col min="26" max="26" width="14.28125" style="0" customWidth="1"/>
    <col min="27" max="27" width="15.00390625" style="0" customWidth="1"/>
    <col min="28" max="28" width="14.28125" style="0" customWidth="1"/>
    <col min="29" max="31" width="15.421875" style="0" customWidth="1"/>
    <col min="32" max="32" width="14.28125" style="0" customWidth="1"/>
    <col min="33" max="33" width="14.7109375" style="0" customWidth="1"/>
    <col min="34" max="34" width="14.28125" style="0" customWidth="1"/>
    <col min="35" max="35" width="14.7109375" style="0" customWidth="1"/>
    <col min="36" max="36" width="14.28125" style="0" customWidth="1"/>
    <col min="37" max="47" width="15.421875" style="0" customWidth="1"/>
    <col min="48" max="48" width="14.28125" style="0" customWidth="1"/>
    <col min="49" max="49" width="15.421875" style="0" customWidth="1"/>
    <col min="50" max="50" width="14.28125" style="0" customWidth="1"/>
    <col min="51" max="51" width="15.421875" style="0" customWidth="1"/>
  </cols>
  <sheetData>
    <row r="1" ht="13.5" thickBot="1">
      <c r="A1" s="41" t="s">
        <v>18</v>
      </c>
    </row>
    <row r="2" ht="13.5" thickBot="1">
      <c r="A2" s="195">
        <v>1</v>
      </c>
    </row>
    <row r="3" spans="1:50" ht="13.5" thickBot="1">
      <c r="A3" s="41" t="s">
        <v>57</v>
      </c>
      <c r="B3" s="1"/>
      <c r="C3" s="1"/>
      <c r="E3" s="1"/>
      <c r="G3" s="1"/>
      <c r="H3" s="1"/>
      <c r="I3" s="1"/>
      <c r="J3" s="1"/>
      <c r="K3" s="1"/>
      <c r="L3" s="1"/>
      <c r="M3" s="1"/>
      <c r="Q3" s="1"/>
      <c r="S3" s="1"/>
      <c r="U3" s="1"/>
      <c r="V3" s="1"/>
      <c r="W3" s="1"/>
      <c r="X3" s="1"/>
      <c r="Y3" s="1"/>
      <c r="AA3" s="1"/>
      <c r="AC3" s="1"/>
      <c r="AF3" s="1"/>
      <c r="AH3" s="1"/>
      <c r="AJ3" s="1"/>
      <c r="AV3" s="1"/>
      <c r="AX3" s="1"/>
    </row>
    <row r="4" spans="1:51" ht="13.5" thickBot="1">
      <c r="A4" s="197">
        <v>25</v>
      </c>
      <c r="B4" s="1"/>
      <c r="C4" s="1"/>
      <c r="E4" s="1"/>
      <c r="G4" s="1"/>
      <c r="H4" s="1"/>
      <c r="I4" s="1"/>
      <c r="J4" s="1"/>
      <c r="K4" s="1"/>
      <c r="L4" s="1"/>
      <c r="M4" s="1"/>
      <c r="Q4" s="1"/>
      <c r="S4" s="1"/>
      <c r="U4" s="1"/>
      <c r="V4" s="1"/>
      <c r="W4" s="1"/>
      <c r="X4" s="1"/>
      <c r="Y4" s="1"/>
      <c r="AA4" s="1"/>
      <c r="AC4" s="1"/>
      <c r="AF4" s="1"/>
      <c r="AH4" s="1"/>
      <c r="AJ4" s="32"/>
      <c r="AK4" s="34"/>
      <c r="AL4" s="34"/>
      <c r="AM4" s="34"/>
      <c r="AN4" s="33"/>
      <c r="AO4" s="35"/>
      <c r="AP4" s="35"/>
      <c r="AQ4" s="35"/>
      <c r="AR4" s="35"/>
      <c r="AS4" s="35"/>
      <c r="AT4" s="35"/>
      <c r="AU4" s="35"/>
      <c r="AV4" s="32"/>
      <c r="AW4" s="34"/>
      <c r="AX4" s="32"/>
      <c r="AY4" s="34"/>
    </row>
    <row r="5" spans="1:50" ht="12.75" hidden="1">
      <c r="A5" s="1" t="s">
        <v>33</v>
      </c>
      <c r="B5" s="38">
        <f>A4*1.075</f>
        <v>26.875</v>
      </c>
      <c r="E5" s="1"/>
      <c r="G5" s="1"/>
      <c r="H5" s="1"/>
      <c r="I5" s="1"/>
      <c r="J5" s="1"/>
      <c r="K5" s="1"/>
      <c r="L5" s="1"/>
      <c r="M5" s="1"/>
      <c r="Q5" s="1"/>
      <c r="S5" s="1"/>
      <c r="U5" s="1"/>
      <c r="V5" s="1"/>
      <c r="W5" s="1"/>
      <c r="X5" s="1"/>
      <c r="Y5" s="1"/>
      <c r="AA5" s="1"/>
      <c r="AC5" s="1"/>
      <c r="AF5" s="1"/>
      <c r="AH5" s="1"/>
      <c r="AJ5" s="1"/>
      <c r="AV5" s="1"/>
      <c r="AX5" s="1"/>
    </row>
    <row r="6" spans="1:50" ht="12.75" hidden="1">
      <c r="A6" s="1" t="s">
        <v>32</v>
      </c>
      <c r="B6" s="2">
        <v>100</v>
      </c>
      <c r="C6" s="1"/>
      <c r="E6" s="1"/>
      <c r="G6" s="1"/>
      <c r="H6" s="1"/>
      <c r="I6" s="1"/>
      <c r="J6" s="1"/>
      <c r="K6" s="1"/>
      <c r="L6" s="1"/>
      <c r="M6" s="1"/>
      <c r="Q6" s="1"/>
      <c r="S6" s="1"/>
      <c r="U6" s="1"/>
      <c r="V6" s="1"/>
      <c r="W6" s="1"/>
      <c r="X6" s="1"/>
      <c r="Y6" s="1"/>
      <c r="AA6" s="1"/>
      <c r="AC6" s="1"/>
      <c r="AF6" s="1"/>
      <c r="AH6" s="1"/>
      <c r="AJ6" s="1"/>
      <c r="AV6" s="1"/>
      <c r="AX6" s="1"/>
    </row>
    <row r="7" spans="1:50" ht="12.75" hidden="1">
      <c r="A7" s="1" t="s">
        <v>31</v>
      </c>
      <c r="B7" s="2">
        <v>25</v>
      </c>
      <c r="C7" s="1"/>
      <c r="E7" s="1"/>
      <c r="G7" s="1"/>
      <c r="H7" s="1"/>
      <c r="I7" s="1"/>
      <c r="J7" s="1"/>
      <c r="K7" s="1"/>
      <c r="L7" s="1"/>
      <c r="M7" s="1"/>
      <c r="Q7" s="1"/>
      <c r="S7" s="1"/>
      <c r="U7" s="1"/>
      <c r="V7" s="1"/>
      <c r="W7" s="1"/>
      <c r="X7" s="1"/>
      <c r="Y7" s="1"/>
      <c r="AA7" s="1"/>
      <c r="AC7" s="1"/>
      <c r="AF7" s="1"/>
      <c r="AH7" s="1"/>
      <c r="AJ7" s="1"/>
      <c r="AV7" s="1"/>
      <c r="AX7" s="1"/>
    </row>
    <row r="8" spans="1:50" ht="12.75" hidden="1">
      <c r="A8" s="1" t="s">
        <v>30</v>
      </c>
      <c r="B8" s="2">
        <v>100</v>
      </c>
      <c r="C8" s="1"/>
      <c r="E8" s="1"/>
      <c r="G8" s="1"/>
      <c r="H8" s="1"/>
      <c r="I8" s="1"/>
      <c r="J8" s="1"/>
      <c r="K8" s="1"/>
      <c r="L8" s="1"/>
      <c r="M8" s="1"/>
      <c r="Q8" s="1"/>
      <c r="S8" s="1"/>
      <c r="U8" s="1"/>
      <c r="V8" s="1"/>
      <c r="W8" s="1"/>
      <c r="X8" s="1"/>
      <c r="Y8" s="1"/>
      <c r="AA8" s="1"/>
      <c r="AC8" s="1"/>
      <c r="AF8" s="1"/>
      <c r="AH8" s="1"/>
      <c r="AJ8" s="1"/>
      <c r="AV8" s="1"/>
      <c r="AX8" s="1"/>
    </row>
    <row r="9" spans="1:50" ht="12.75" hidden="1">
      <c r="A9" s="1" t="s">
        <v>29</v>
      </c>
      <c r="B9" s="2">
        <v>12</v>
      </c>
      <c r="C9" s="1"/>
      <c r="E9" s="1"/>
      <c r="G9" s="1"/>
      <c r="H9" s="1"/>
      <c r="I9" s="1"/>
      <c r="J9" s="1"/>
      <c r="K9" s="1"/>
      <c r="L9" s="1"/>
      <c r="M9" s="1"/>
      <c r="Q9" s="1"/>
      <c r="S9" s="1"/>
      <c r="U9" s="1"/>
      <c r="V9" s="1"/>
      <c r="W9" s="1"/>
      <c r="X9" s="1"/>
      <c r="Y9" s="1"/>
      <c r="AA9" s="1"/>
      <c r="AC9" s="1"/>
      <c r="AF9" s="1"/>
      <c r="AH9" s="1"/>
      <c r="AJ9" s="1"/>
      <c r="AV9" s="1"/>
      <c r="AX9" s="1"/>
    </row>
    <row r="10" spans="1:50" ht="12.75" hidden="1">
      <c r="A10" s="244" t="s">
        <v>117</v>
      </c>
      <c r="B10" s="2">
        <v>150</v>
      </c>
      <c r="C10" s="1">
        <v>100</v>
      </c>
      <c r="E10" s="1"/>
      <c r="G10" s="1"/>
      <c r="H10" s="1"/>
      <c r="I10" s="1"/>
      <c r="J10" s="1"/>
      <c r="K10" s="1"/>
      <c r="L10" s="1"/>
      <c r="M10" s="1"/>
      <c r="Q10" s="1"/>
      <c r="S10" s="1"/>
      <c r="U10" s="1"/>
      <c r="V10" s="1"/>
      <c r="W10" s="1"/>
      <c r="X10" s="1"/>
      <c r="Y10" s="1"/>
      <c r="AA10" s="1"/>
      <c r="AC10" s="1"/>
      <c r="AF10" s="1"/>
      <c r="AH10" s="1"/>
      <c r="AJ10" s="1"/>
      <c r="AV10" s="1"/>
      <c r="AX10" s="1"/>
    </row>
    <row r="11" spans="1:50" ht="12.75" hidden="1">
      <c r="A11" s="1" t="s">
        <v>27</v>
      </c>
      <c r="B11" s="2"/>
      <c r="C11" s="1"/>
      <c r="E11" s="1"/>
      <c r="G11" s="1"/>
      <c r="H11" s="1"/>
      <c r="I11" s="1"/>
      <c r="J11" s="1"/>
      <c r="K11" s="1"/>
      <c r="L11" s="1"/>
      <c r="M11" s="1"/>
      <c r="Q11" s="1"/>
      <c r="S11" s="1"/>
      <c r="U11" s="1"/>
      <c r="V11" s="1"/>
      <c r="W11" s="1"/>
      <c r="X11" s="1"/>
      <c r="Y11" s="1"/>
      <c r="AA11" s="1"/>
      <c r="AC11" s="1"/>
      <c r="AF11" s="1"/>
      <c r="AH11" s="1"/>
      <c r="AJ11" s="1"/>
      <c r="AV11" s="1"/>
      <c r="AX11" s="1"/>
    </row>
    <row r="12" spans="1:50" ht="12.75" hidden="1">
      <c r="A12" s="1" t="s">
        <v>26</v>
      </c>
      <c r="B12" s="2">
        <v>50</v>
      </c>
      <c r="C12" s="1"/>
      <c r="E12" s="1"/>
      <c r="G12" s="1"/>
      <c r="H12" s="1"/>
      <c r="I12" s="1"/>
      <c r="J12" s="1"/>
      <c r="K12" s="1"/>
      <c r="L12" s="1"/>
      <c r="M12" s="1"/>
      <c r="Q12" s="1"/>
      <c r="S12" s="1"/>
      <c r="U12" s="1"/>
      <c r="V12" s="1"/>
      <c r="W12" s="1"/>
      <c r="X12" s="1"/>
      <c r="Y12" s="1"/>
      <c r="AA12" s="1"/>
      <c r="AC12" s="1"/>
      <c r="AF12" s="1"/>
      <c r="AH12" s="1"/>
      <c r="AJ12" s="1"/>
      <c r="AV12" s="1"/>
      <c r="AX12" s="1"/>
    </row>
    <row r="13" spans="1:50" ht="12.75" hidden="1">
      <c r="A13" s="1" t="s">
        <v>22</v>
      </c>
      <c r="B13" s="2">
        <v>41</v>
      </c>
      <c r="C13" s="1"/>
      <c r="E13" s="1"/>
      <c r="G13" s="1"/>
      <c r="H13" s="1"/>
      <c r="I13" s="1"/>
      <c r="J13" s="1"/>
      <c r="K13" s="1"/>
      <c r="L13" s="1"/>
      <c r="M13" s="1"/>
      <c r="Q13" s="1"/>
      <c r="S13" s="1"/>
      <c r="U13" s="1"/>
      <c r="V13" s="1"/>
      <c r="W13" s="1"/>
      <c r="X13" s="1"/>
      <c r="Y13" s="1"/>
      <c r="AA13" s="1"/>
      <c r="AC13" s="1"/>
      <c r="AF13" s="1"/>
      <c r="AH13" s="1"/>
      <c r="AJ13" s="1"/>
      <c r="AV13" s="1"/>
      <c r="AX13" s="1"/>
    </row>
    <row r="14" spans="1:50" ht="12.75" hidden="1">
      <c r="A14" s="1" t="s">
        <v>61</v>
      </c>
      <c r="B14" s="2">
        <v>40</v>
      </c>
      <c r="C14" s="1"/>
      <c r="D14" s="38"/>
      <c r="E14" s="1"/>
      <c r="G14" s="1"/>
      <c r="H14" s="1"/>
      <c r="I14" s="1"/>
      <c r="J14" s="1"/>
      <c r="K14" s="1"/>
      <c r="L14" s="1"/>
      <c r="M14" s="1"/>
      <c r="Q14" s="1"/>
      <c r="S14" s="1"/>
      <c r="U14" s="1"/>
      <c r="V14" s="1"/>
      <c r="W14" s="1"/>
      <c r="X14" s="1"/>
      <c r="Y14" s="1"/>
      <c r="AA14" s="1"/>
      <c r="AC14" s="1"/>
      <c r="AF14" s="1"/>
      <c r="AH14" s="1"/>
      <c r="AJ14" s="1"/>
      <c r="AV14" s="1"/>
      <c r="AX14" s="1"/>
    </row>
    <row r="15" spans="1:50" ht="12.75" hidden="1">
      <c r="A15" s="1" t="s">
        <v>76</v>
      </c>
      <c r="B15" s="2">
        <v>5</v>
      </c>
      <c r="C15" s="1"/>
      <c r="E15" s="1"/>
      <c r="G15" s="1"/>
      <c r="H15" s="1"/>
      <c r="I15" s="1"/>
      <c r="J15" s="1"/>
      <c r="K15" s="1"/>
      <c r="L15" s="1"/>
      <c r="M15" s="1"/>
      <c r="Q15" s="1"/>
      <c r="S15" s="1"/>
      <c r="U15" s="1"/>
      <c r="V15" s="1"/>
      <c r="W15" s="1"/>
      <c r="X15" s="1"/>
      <c r="Y15" s="1"/>
      <c r="AA15" s="1"/>
      <c r="AC15" s="1"/>
      <c r="AF15" s="1"/>
      <c r="AH15" s="1"/>
      <c r="AJ15" s="1"/>
      <c r="AV15" s="1"/>
      <c r="AX15" s="1"/>
    </row>
    <row r="16" spans="1:50" ht="12.75" hidden="1">
      <c r="A16" s="1" t="s">
        <v>77</v>
      </c>
      <c r="B16" s="2">
        <v>25</v>
      </c>
      <c r="C16" s="1"/>
      <c r="E16" s="1"/>
      <c r="G16" s="1"/>
      <c r="H16" s="1"/>
      <c r="I16" s="1"/>
      <c r="J16" s="1"/>
      <c r="K16" s="1"/>
      <c r="L16" s="1"/>
      <c r="M16" s="1"/>
      <c r="Q16" s="1"/>
      <c r="S16" s="1"/>
      <c r="U16" s="1"/>
      <c r="V16" s="1"/>
      <c r="W16" s="1"/>
      <c r="X16" s="1"/>
      <c r="Y16" s="1"/>
      <c r="AA16" s="1"/>
      <c r="AC16" s="1"/>
      <c r="AF16" s="1"/>
      <c r="AH16" s="1"/>
      <c r="AJ16" s="1"/>
      <c r="AV16" s="1"/>
      <c r="AX16" s="1"/>
    </row>
    <row r="17" spans="1:50" ht="12.75" hidden="1">
      <c r="A17" s="244" t="s">
        <v>109</v>
      </c>
      <c r="B17" s="2">
        <v>350</v>
      </c>
      <c r="C17" s="1"/>
      <c r="E17" s="1"/>
      <c r="G17" s="1"/>
      <c r="H17" s="1"/>
      <c r="I17" s="1"/>
      <c r="J17" s="1"/>
      <c r="K17" s="1"/>
      <c r="L17" s="1"/>
      <c r="M17" s="1"/>
      <c r="Q17" s="1"/>
      <c r="S17" s="1"/>
      <c r="U17" s="1"/>
      <c r="V17" s="1"/>
      <c r="W17" s="1"/>
      <c r="X17" s="1"/>
      <c r="Y17" s="1"/>
      <c r="AA17" s="1"/>
      <c r="AC17" s="1"/>
      <c r="AF17" s="1"/>
      <c r="AH17" s="1"/>
      <c r="AJ17" s="1"/>
      <c r="AV17" s="1"/>
      <c r="AX17" s="1"/>
    </row>
    <row r="18" spans="1:51" ht="14.25" customHeight="1" thickBot="1">
      <c r="A18" s="1"/>
      <c r="B18" s="1"/>
      <c r="C18" s="1"/>
      <c r="E18" s="1"/>
      <c r="G18" s="1"/>
      <c r="H18" s="1"/>
      <c r="I18" s="1"/>
      <c r="J18" s="1"/>
      <c r="K18" s="1"/>
      <c r="L18" s="1"/>
      <c r="M18" s="1"/>
      <c r="Q18" s="1"/>
      <c r="S18" s="1"/>
      <c r="U18" s="1"/>
      <c r="V18" s="1"/>
      <c r="W18" s="1"/>
      <c r="X18" s="1"/>
      <c r="Y18" s="1"/>
      <c r="AA18" s="1"/>
      <c r="AC18" s="1"/>
      <c r="AF18" s="1"/>
      <c r="AH18" s="1"/>
      <c r="AJ18" s="32" t="s">
        <v>89</v>
      </c>
      <c r="AK18" s="39">
        <v>0</v>
      </c>
      <c r="AL18" s="33" t="s">
        <v>60</v>
      </c>
      <c r="AM18" s="39">
        <v>0</v>
      </c>
      <c r="AN18" s="33" t="s">
        <v>60</v>
      </c>
      <c r="AO18" s="39">
        <v>0</v>
      </c>
      <c r="AP18" s="32" t="s">
        <v>60</v>
      </c>
      <c r="AQ18" s="39">
        <v>0</v>
      </c>
      <c r="AR18" s="32" t="s">
        <v>60</v>
      </c>
      <c r="AS18" s="39">
        <v>0</v>
      </c>
      <c r="AT18" s="32" t="s">
        <v>60</v>
      </c>
      <c r="AU18" s="39">
        <v>0</v>
      </c>
      <c r="AV18" s="32" t="s">
        <v>60</v>
      </c>
      <c r="AW18" s="39">
        <v>0</v>
      </c>
      <c r="AX18" s="32" t="s">
        <v>60</v>
      </c>
      <c r="AY18" s="39">
        <v>0</v>
      </c>
    </row>
    <row r="19" spans="1:51" ht="14.25" customHeight="1" thickBot="1" thickTop="1">
      <c r="A19" s="1"/>
      <c r="B19" s="1"/>
      <c r="C19" s="1"/>
      <c r="E19" s="1"/>
      <c r="G19" s="1"/>
      <c r="H19" s="462" t="s">
        <v>110</v>
      </c>
      <c r="I19" s="463"/>
      <c r="J19" s="462" t="s">
        <v>111</v>
      </c>
      <c r="K19" s="463"/>
      <c r="L19" s="1"/>
      <c r="M19" s="1"/>
      <c r="Q19" s="1"/>
      <c r="S19" s="1"/>
      <c r="U19" s="1"/>
      <c r="V19" s="1"/>
      <c r="W19" s="1"/>
      <c r="X19" s="1"/>
      <c r="Y19" s="1"/>
      <c r="AA19" s="1"/>
      <c r="AC19" s="1"/>
      <c r="AF19" s="1"/>
      <c r="AH19" s="1"/>
      <c r="AJ19" s="485" t="s">
        <v>46</v>
      </c>
      <c r="AK19" s="486"/>
      <c r="AL19" s="492" t="s">
        <v>95</v>
      </c>
      <c r="AM19" s="493"/>
      <c r="AN19" s="493"/>
      <c r="AO19" s="494"/>
      <c r="AP19" s="490" t="s">
        <v>108</v>
      </c>
      <c r="AQ19" s="490"/>
      <c r="AR19" s="490"/>
      <c r="AS19" s="490"/>
      <c r="AT19" s="490"/>
      <c r="AU19" s="490"/>
      <c r="AV19" s="490"/>
      <c r="AW19" s="491"/>
      <c r="AX19" s="477"/>
      <c r="AY19" s="477"/>
    </row>
    <row r="20" spans="1:51" ht="42" customHeight="1" thickBot="1" thickTop="1">
      <c r="A20" s="31" t="s">
        <v>59</v>
      </c>
      <c r="B20" s="470" t="s">
        <v>6</v>
      </c>
      <c r="C20" s="470"/>
      <c r="D20" s="471" t="s">
        <v>7</v>
      </c>
      <c r="E20" s="471"/>
      <c r="F20" s="472" t="s">
        <v>20</v>
      </c>
      <c r="G20" s="468"/>
      <c r="H20" s="474" t="s">
        <v>58</v>
      </c>
      <c r="I20" s="474"/>
      <c r="J20" s="473" t="s">
        <v>58</v>
      </c>
      <c r="K20" s="473"/>
      <c r="L20" s="475" t="s">
        <v>97</v>
      </c>
      <c r="M20" s="476"/>
      <c r="N20" s="468" t="s">
        <v>13</v>
      </c>
      <c r="O20" s="469"/>
      <c r="P20" s="464" t="s">
        <v>8</v>
      </c>
      <c r="Q20" s="465"/>
      <c r="R20" s="468" t="s">
        <v>90</v>
      </c>
      <c r="S20" s="469"/>
      <c r="T20" s="464" t="s">
        <v>9</v>
      </c>
      <c r="U20" s="465"/>
      <c r="V20" s="466" t="s">
        <v>39</v>
      </c>
      <c r="W20" s="467"/>
      <c r="X20" s="497" t="s">
        <v>80</v>
      </c>
      <c r="Y20" s="476"/>
      <c r="Z20" s="468" t="s">
        <v>10</v>
      </c>
      <c r="AA20" s="469"/>
      <c r="AB20" s="464" t="s">
        <v>81</v>
      </c>
      <c r="AC20" s="465"/>
      <c r="AD20" s="466" t="s">
        <v>71</v>
      </c>
      <c r="AE20" s="467"/>
      <c r="AF20" s="495" t="s">
        <v>48</v>
      </c>
      <c r="AG20" s="496"/>
      <c r="AH20" s="466" t="s">
        <v>12</v>
      </c>
      <c r="AI20" s="467"/>
      <c r="AJ20" s="478" t="s">
        <v>104</v>
      </c>
      <c r="AK20" s="479"/>
      <c r="AL20" s="487" t="s">
        <v>105</v>
      </c>
      <c r="AM20" s="488"/>
      <c r="AN20" s="480" t="s">
        <v>103</v>
      </c>
      <c r="AO20" s="481"/>
      <c r="AP20" s="489" t="s">
        <v>105</v>
      </c>
      <c r="AQ20" s="467"/>
      <c r="AR20" s="483" t="s">
        <v>107</v>
      </c>
      <c r="AS20" s="479"/>
      <c r="AT20" s="484" t="s">
        <v>103</v>
      </c>
      <c r="AU20" s="467"/>
      <c r="AV20" s="478" t="s">
        <v>106</v>
      </c>
      <c r="AW20" s="482"/>
      <c r="AX20" s="466" t="s">
        <v>56</v>
      </c>
      <c r="AY20" s="467"/>
    </row>
    <row r="21" spans="1:51" ht="25.5" thickBot="1" thickTop="1">
      <c r="A21" s="40" t="s">
        <v>118</v>
      </c>
      <c r="B21" s="11" t="s">
        <v>44</v>
      </c>
      <c r="C21" s="11" t="s">
        <v>45</v>
      </c>
      <c r="D21" s="10" t="s">
        <v>44</v>
      </c>
      <c r="E21" s="10" t="s">
        <v>45</v>
      </c>
      <c r="F21" s="11" t="s">
        <v>44</v>
      </c>
      <c r="G21" s="271" t="s">
        <v>45</v>
      </c>
      <c r="H21" s="439" t="s">
        <v>44</v>
      </c>
      <c r="I21" s="10" t="s">
        <v>45</v>
      </c>
      <c r="J21" s="76" t="s">
        <v>44</v>
      </c>
      <c r="K21" s="440" t="s">
        <v>45</v>
      </c>
      <c r="L21" s="284" t="s">
        <v>44</v>
      </c>
      <c r="M21" s="248" t="s">
        <v>45</v>
      </c>
      <c r="N21" s="76" t="s">
        <v>44</v>
      </c>
      <c r="O21" s="76" t="s">
        <v>45</v>
      </c>
      <c r="P21" s="248" t="s">
        <v>44</v>
      </c>
      <c r="Q21" s="248" t="s">
        <v>45</v>
      </c>
      <c r="R21" s="76" t="s">
        <v>44</v>
      </c>
      <c r="S21" s="76" t="s">
        <v>45</v>
      </c>
      <c r="T21" s="248" t="s">
        <v>44</v>
      </c>
      <c r="U21" s="248" t="s">
        <v>45</v>
      </c>
      <c r="V21" s="76" t="s">
        <v>44</v>
      </c>
      <c r="W21" s="76" t="s">
        <v>45</v>
      </c>
      <c r="X21" s="248" t="s">
        <v>44</v>
      </c>
      <c r="Y21" s="248" t="s">
        <v>45</v>
      </c>
      <c r="Z21" s="76" t="s">
        <v>44</v>
      </c>
      <c r="AA21" s="76" t="s">
        <v>45</v>
      </c>
      <c r="AB21" s="248" t="s">
        <v>44</v>
      </c>
      <c r="AC21" s="248" t="s">
        <v>45</v>
      </c>
      <c r="AD21" s="76" t="s">
        <v>44</v>
      </c>
      <c r="AE21" s="76" t="s">
        <v>45</v>
      </c>
      <c r="AF21" s="10" t="s">
        <v>44</v>
      </c>
      <c r="AG21" s="10" t="s">
        <v>45</v>
      </c>
      <c r="AH21" s="76" t="s">
        <v>44</v>
      </c>
      <c r="AI21" s="76" t="s">
        <v>45</v>
      </c>
      <c r="AJ21" s="27" t="s">
        <v>44</v>
      </c>
      <c r="AK21" s="206" t="s">
        <v>45</v>
      </c>
      <c r="AL21" s="445" t="s">
        <v>44</v>
      </c>
      <c r="AM21" s="76" t="s">
        <v>45</v>
      </c>
      <c r="AN21" s="248" t="s">
        <v>44</v>
      </c>
      <c r="AO21" s="446" t="s">
        <v>45</v>
      </c>
      <c r="AP21" s="226" t="s">
        <v>44</v>
      </c>
      <c r="AQ21" s="76" t="s">
        <v>45</v>
      </c>
      <c r="AR21" s="217" t="s">
        <v>44</v>
      </c>
      <c r="AS21" s="206" t="s">
        <v>45</v>
      </c>
      <c r="AT21" s="333" t="s">
        <v>44</v>
      </c>
      <c r="AU21" s="182" t="s">
        <v>45</v>
      </c>
      <c r="AV21" s="69" t="s">
        <v>44</v>
      </c>
      <c r="AW21" s="71" t="s">
        <v>45</v>
      </c>
      <c r="AX21" s="226" t="s">
        <v>44</v>
      </c>
      <c r="AY21" s="182" t="s">
        <v>45</v>
      </c>
    </row>
    <row r="22" spans="1:51" ht="12.75">
      <c r="A22" s="12"/>
      <c r="B22" s="13"/>
      <c r="C22" s="13"/>
      <c r="D22" s="14"/>
      <c r="E22" s="14"/>
      <c r="F22" s="13"/>
      <c r="G22" s="278"/>
      <c r="H22" s="407"/>
      <c r="I22" s="14"/>
      <c r="J22" s="267"/>
      <c r="K22" s="420"/>
      <c r="L22" s="291"/>
      <c r="M22" s="255"/>
      <c r="N22" s="85"/>
      <c r="O22" s="85"/>
      <c r="P22" s="255"/>
      <c r="Q22" s="255"/>
      <c r="R22" s="85"/>
      <c r="S22" s="85"/>
      <c r="T22" s="255"/>
      <c r="U22" s="255"/>
      <c r="V22" s="85"/>
      <c r="W22" s="85"/>
      <c r="X22" s="255"/>
      <c r="Y22" s="255"/>
      <c r="Z22" s="85"/>
      <c r="AA22" s="85"/>
      <c r="AB22" s="255"/>
      <c r="AC22" s="255"/>
      <c r="AD22" s="85"/>
      <c r="AE22" s="85"/>
      <c r="AF22" s="14"/>
      <c r="AG22" s="14"/>
      <c r="AH22" s="85"/>
      <c r="AI22" s="85"/>
      <c r="AJ22" s="6"/>
      <c r="AK22" s="207"/>
      <c r="AL22" s="334"/>
      <c r="AM22" s="77"/>
      <c r="AN22" s="255"/>
      <c r="AO22" s="386"/>
      <c r="AP22" s="328"/>
      <c r="AQ22" s="267"/>
      <c r="AR22" s="218"/>
      <c r="AS22" s="207"/>
      <c r="AT22" s="334"/>
      <c r="AU22" s="224"/>
      <c r="AV22" s="84"/>
      <c r="AW22" s="72"/>
      <c r="AX22" s="227"/>
      <c r="AY22" s="183"/>
    </row>
    <row r="23" spans="1:51" ht="12.75">
      <c r="A23" s="16" t="s">
        <v>47</v>
      </c>
      <c r="B23" s="264">
        <f>A4+B5+B7+B15+IF(A4=0,-30,0)</f>
        <v>81.875</v>
      </c>
      <c r="C23" s="17">
        <f>B23*1.03</f>
        <v>84.33125</v>
      </c>
      <c r="D23" s="18">
        <f>A4+B5+B6+B7+B15</f>
        <v>181.875</v>
      </c>
      <c r="E23" s="18">
        <f>D23*1.03</f>
        <v>187.33125</v>
      </c>
      <c r="F23" s="17"/>
      <c r="G23" s="274">
        <f>F23*1.03</f>
        <v>0</v>
      </c>
      <c r="H23" s="403">
        <f>A4+B5+B6+B7+C10+B15</f>
        <v>281.875</v>
      </c>
      <c r="I23" s="18">
        <f>H23*1.03</f>
        <v>290.33125</v>
      </c>
      <c r="J23" s="264">
        <f>A4+B5+B6+B7+B10+B15</f>
        <v>331.875</v>
      </c>
      <c r="K23" s="416">
        <f>J23*1.03</f>
        <v>341.83125</v>
      </c>
      <c r="L23" s="287">
        <f>B17</f>
        <v>350</v>
      </c>
      <c r="M23" s="247">
        <f>L23*1.03</f>
        <v>360.5</v>
      </c>
      <c r="N23" s="79">
        <f>A4</f>
        <v>25</v>
      </c>
      <c r="O23" s="79">
        <f>(A4*1.04)</f>
        <v>26</v>
      </c>
      <c r="P23" s="247">
        <f>A4+B5+B6+B7+B15</f>
        <v>181.875</v>
      </c>
      <c r="Q23" s="247">
        <f>P23*1.03</f>
        <v>187.33125</v>
      </c>
      <c r="R23" s="79">
        <f>A4+B5+B6+B7+B15</f>
        <v>181.875</v>
      </c>
      <c r="S23" s="79">
        <f>R23*1.03</f>
        <v>187.33125</v>
      </c>
      <c r="T23" s="247">
        <f>A4+B5+B6+B7+B15</f>
        <v>181.875</v>
      </c>
      <c r="U23" s="247">
        <f>T23*1.03</f>
        <v>187.33125</v>
      </c>
      <c r="V23" s="79">
        <f>A4+B5+B6+B7+B12+B15</f>
        <v>231.875</v>
      </c>
      <c r="W23" s="79">
        <f>V23*1.03</f>
        <v>238.83125</v>
      </c>
      <c r="X23" s="247">
        <f>A4+B5+B6+B7+B15</f>
        <v>181.875</v>
      </c>
      <c r="Y23" s="247">
        <f>X23*1.03</f>
        <v>187.33125</v>
      </c>
      <c r="Z23" s="79">
        <f>A4+B5+B6+B7+B15</f>
        <v>181.875</v>
      </c>
      <c r="AA23" s="79">
        <f>Z23*1.03</f>
        <v>187.33125</v>
      </c>
      <c r="AB23" s="247">
        <f>A4+B5+B6+B7+B15</f>
        <v>181.875</v>
      </c>
      <c r="AC23" s="247">
        <f>AB23*1.03</f>
        <v>187.33125</v>
      </c>
      <c r="AD23" s="79">
        <f>A4</f>
        <v>25</v>
      </c>
      <c r="AE23" s="79">
        <f>AD23*1.03</f>
        <v>25.75</v>
      </c>
      <c r="AF23" s="245">
        <f>B13</f>
        <v>41</v>
      </c>
      <c r="AG23" s="18">
        <f>AF23*1.03</f>
        <v>42.230000000000004</v>
      </c>
      <c r="AH23" s="79">
        <f>A4+B5+B6+B7+B13+B15</f>
        <v>222.875</v>
      </c>
      <c r="AI23" s="79">
        <f>AH23*1.03</f>
        <v>229.56125</v>
      </c>
      <c r="AJ23" s="28">
        <f>A4+B5+B6+B7+B8+B9+(AK18*B15)</f>
        <v>288.875</v>
      </c>
      <c r="AK23" s="208">
        <f>AJ23*1.03</f>
        <v>297.54125</v>
      </c>
      <c r="AL23" s="335">
        <f>A4+B5+B6+B7+B8+B9+B15+(AM18*B14)</f>
        <v>293.875</v>
      </c>
      <c r="AM23" s="79">
        <f>AL23*1.03</f>
        <v>302.69125</v>
      </c>
      <c r="AN23" s="247">
        <f>A4+B5+B6+B7+B8+B9+B15+(AO18*B14)</f>
        <v>293.875</v>
      </c>
      <c r="AO23" s="388">
        <f>AN23*1.03</f>
        <v>302.69125</v>
      </c>
      <c r="AP23" s="329">
        <f>A4+B5+B6+B7+B8+B9+B15+B16+(AQ18*B14)</f>
        <v>318.875</v>
      </c>
      <c r="AQ23" s="264">
        <f>AP23*1.03</f>
        <v>328.44125</v>
      </c>
      <c r="AR23" s="219">
        <f>A4+B5+B6+B7+B8+B9+B15+(AS18*B14)</f>
        <v>293.875</v>
      </c>
      <c r="AS23" s="208">
        <f>AR23*1.03</f>
        <v>302.69125</v>
      </c>
      <c r="AT23" s="335">
        <f>A4+B5+B6+B7+B8+B9+B15+B16+(AU18*B14)</f>
        <v>318.875</v>
      </c>
      <c r="AU23" s="184">
        <f>AT23*1.03</f>
        <v>328.44125</v>
      </c>
      <c r="AV23" s="68">
        <f>A4+B5+B6+B7+B8+B9+B15+(AW18*B14)</f>
        <v>293.875</v>
      </c>
      <c r="AW23" s="73">
        <f>AV23*1.03</f>
        <v>302.69125</v>
      </c>
      <c r="AX23" s="228">
        <f>A4+B5+B6+B7+B8+B9+B15+B16+(AY18*B14)</f>
        <v>318.875</v>
      </c>
      <c r="AY23" s="184">
        <f>AX23*1.03</f>
        <v>328.44125</v>
      </c>
    </row>
    <row r="24" spans="1:51" ht="12.75">
      <c r="A24" s="16"/>
      <c r="B24" s="17"/>
      <c r="C24" s="17"/>
      <c r="D24" s="18"/>
      <c r="E24" s="18"/>
      <c r="F24" s="17"/>
      <c r="G24" s="274"/>
      <c r="H24" s="403"/>
      <c r="I24" s="18"/>
      <c r="J24" s="264"/>
      <c r="K24" s="416"/>
      <c r="L24" s="287"/>
      <c r="M24" s="247"/>
      <c r="N24" s="79"/>
      <c r="O24" s="79"/>
      <c r="P24" s="247"/>
      <c r="Q24" s="247"/>
      <c r="R24" s="79"/>
      <c r="S24" s="79"/>
      <c r="T24" s="247"/>
      <c r="U24" s="247"/>
      <c r="V24" s="79"/>
      <c r="W24" s="79"/>
      <c r="X24" s="247"/>
      <c r="Y24" s="247"/>
      <c r="Z24" s="79"/>
      <c r="AA24" s="79"/>
      <c r="AB24" s="247"/>
      <c r="AC24" s="247"/>
      <c r="AD24" s="79"/>
      <c r="AE24" s="79"/>
      <c r="AF24" s="18"/>
      <c r="AG24" s="18"/>
      <c r="AH24" s="79"/>
      <c r="AI24" s="79"/>
      <c r="AJ24" s="28"/>
      <c r="AK24" s="208"/>
      <c r="AL24" s="335"/>
      <c r="AM24" s="79"/>
      <c r="AN24" s="247"/>
      <c r="AO24" s="388"/>
      <c r="AP24" s="329"/>
      <c r="AQ24" s="264"/>
      <c r="AR24" s="219"/>
      <c r="AS24" s="208"/>
      <c r="AT24" s="335"/>
      <c r="AU24" s="184"/>
      <c r="AV24" s="68"/>
      <c r="AW24" s="73"/>
      <c r="AX24" s="228"/>
      <c r="AY24" s="184"/>
    </row>
    <row r="25" spans="1:51" ht="12.75">
      <c r="A25" s="66" t="s">
        <v>94</v>
      </c>
      <c r="B25" s="17"/>
      <c r="C25" s="44">
        <f>C23/A2</f>
        <v>84.33125</v>
      </c>
      <c r="D25" s="18"/>
      <c r="E25" s="45">
        <f>E23/A2</f>
        <v>187.33125</v>
      </c>
      <c r="F25" s="17"/>
      <c r="G25" s="275">
        <f>M23/A2</f>
        <v>360.5</v>
      </c>
      <c r="H25" s="403"/>
      <c r="I25" s="45">
        <f>I23/A2</f>
        <v>290.33125</v>
      </c>
      <c r="J25" s="264"/>
      <c r="K25" s="417">
        <f>K23/A2</f>
        <v>341.83125</v>
      </c>
      <c r="L25" s="287"/>
      <c r="M25" s="251">
        <f>M23/A2</f>
        <v>360.5</v>
      </c>
      <c r="N25" s="79"/>
      <c r="O25" s="80">
        <f>O23/A2</f>
        <v>26</v>
      </c>
      <c r="P25" s="247"/>
      <c r="Q25" s="251">
        <f>Q23/A2</f>
        <v>187.33125</v>
      </c>
      <c r="R25" s="79"/>
      <c r="S25" s="80">
        <f>S23/A2</f>
        <v>187.33125</v>
      </c>
      <c r="T25" s="247"/>
      <c r="U25" s="251">
        <f>U23/A2</f>
        <v>187.33125</v>
      </c>
      <c r="V25" s="79"/>
      <c r="W25" s="80">
        <f>W23/A2</f>
        <v>238.83125</v>
      </c>
      <c r="X25" s="247"/>
      <c r="Y25" s="251">
        <f>Y23/A2</f>
        <v>187.33125</v>
      </c>
      <c r="Z25" s="79"/>
      <c r="AA25" s="80">
        <f>AA23/A2</f>
        <v>187.33125</v>
      </c>
      <c r="AB25" s="247"/>
      <c r="AC25" s="251">
        <f>AC23/A2</f>
        <v>187.33125</v>
      </c>
      <c r="AD25" s="79"/>
      <c r="AE25" s="80">
        <f>AE23/A2</f>
        <v>25.75</v>
      </c>
      <c r="AF25" s="18"/>
      <c r="AG25" s="45">
        <f>AG23/A2</f>
        <v>42.230000000000004</v>
      </c>
      <c r="AH25" s="79"/>
      <c r="AI25" s="80">
        <f>AI23/A2</f>
        <v>229.56125</v>
      </c>
      <c r="AJ25" s="28"/>
      <c r="AK25" s="209">
        <f>AK23/A2</f>
        <v>297.54125</v>
      </c>
      <c r="AL25" s="335"/>
      <c r="AM25" s="80">
        <f>AM23/A2</f>
        <v>302.69125</v>
      </c>
      <c r="AN25" s="247"/>
      <c r="AO25" s="389">
        <f>AO23/A2</f>
        <v>302.69125</v>
      </c>
      <c r="AP25" s="329"/>
      <c r="AQ25" s="80">
        <f>AQ23/A2</f>
        <v>328.44125</v>
      </c>
      <c r="AR25" s="219"/>
      <c r="AS25" s="209">
        <f>AS23/A2</f>
        <v>302.69125</v>
      </c>
      <c r="AT25" s="335"/>
      <c r="AU25" s="185">
        <f>AU23/A2</f>
        <v>328.44125</v>
      </c>
      <c r="AV25" s="68"/>
      <c r="AW25" s="74">
        <f>AW23/A2</f>
        <v>302.69125</v>
      </c>
      <c r="AX25" s="228"/>
      <c r="AY25" s="185">
        <f>AY23/A2</f>
        <v>328.44125</v>
      </c>
    </row>
    <row r="26" spans="1:51" ht="13.5" thickBot="1">
      <c r="A26" s="86"/>
      <c r="B26" s="50"/>
      <c r="C26" s="50"/>
      <c r="D26" s="51"/>
      <c r="E26" s="51"/>
      <c r="F26" s="50"/>
      <c r="G26" s="276"/>
      <c r="H26" s="405"/>
      <c r="I26" s="51"/>
      <c r="J26" s="265"/>
      <c r="K26" s="418"/>
      <c r="L26" s="289"/>
      <c r="M26" s="252"/>
      <c r="N26" s="82"/>
      <c r="O26" s="82"/>
      <c r="P26" s="252"/>
      <c r="Q26" s="252"/>
      <c r="R26" s="82"/>
      <c r="S26" s="82"/>
      <c r="T26" s="252"/>
      <c r="U26" s="252"/>
      <c r="V26" s="82"/>
      <c r="W26" s="82"/>
      <c r="X26" s="252"/>
      <c r="Y26" s="252"/>
      <c r="Z26" s="82"/>
      <c r="AA26" s="82"/>
      <c r="AB26" s="252"/>
      <c r="AC26" s="252"/>
      <c r="AD26" s="82"/>
      <c r="AE26" s="82"/>
      <c r="AF26" s="51"/>
      <c r="AG26" s="51"/>
      <c r="AH26" s="82"/>
      <c r="AI26" s="82"/>
      <c r="AJ26" s="171"/>
      <c r="AK26" s="210"/>
      <c r="AL26" s="336"/>
      <c r="AM26" s="82"/>
      <c r="AN26" s="252"/>
      <c r="AO26" s="390"/>
      <c r="AP26" s="330"/>
      <c r="AQ26" s="265"/>
      <c r="AR26" s="220"/>
      <c r="AS26" s="210"/>
      <c r="AT26" s="336"/>
      <c r="AU26" s="186"/>
      <c r="AV26" s="70"/>
      <c r="AW26" s="134"/>
      <c r="AX26" s="229"/>
      <c r="AY26" s="186"/>
    </row>
    <row r="27" spans="1:51" ht="13.5" thickBot="1">
      <c r="A27" s="173" t="s">
        <v>24</v>
      </c>
      <c r="B27" s="145">
        <f aca="true" t="shared" si="0" ref="B27:K27">SUM(B29:B42)</f>
        <v>56.875</v>
      </c>
      <c r="C27" s="145">
        <f t="shared" si="0"/>
        <v>59.33125</v>
      </c>
      <c r="D27" s="147">
        <f t="shared" si="0"/>
        <v>156.875</v>
      </c>
      <c r="E27" s="147">
        <f t="shared" si="0"/>
        <v>162.33125</v>
      </c>
      <c r="F27" s="145">
        <f t="shared" si="0"/>
        <v>156.875</v>
      </c>
      <c r="G27" s="277">
        <f t="shared" si="0"/>
        <v>156.875</v>
      </c>
      <c r="H27" s="406">
        <f>SUM(H29:H42)</f>
        <v>256.875</v>
      </c>
      <c r="I27" s="147">
        <f>SUM(I29:I42)</f>
        <v>267.346875</v>
      </c>
      <c r="J27" s="266">
        <f t="shared" si="0"/>
        <v>306.875</v>
      </c>
      <c r="K27" s="419">
        <f t="shared" si="0"/>
        <v>316.83125</v>
      </c>
      <c r="L27" s="290">
        <f>SUM(L29:L42)</f>
        <v>350</v>
      </c>
      <c r="M27" s="253">
        <f>SUM(M29:M42)</f>
        <v>360.5</v>
      </c>
      <c r="N27" s="150"/>
      <c r="O27" s="150"/>
      <c r="P27" s="253">
        <f>SUM(P29:P42)</f>
        <v>156.875</v>
      </c>
      <c r="Q27" s="253">
        <f>SUM(Q29:Q42)</f>
        <v>162.33125</v>
      </c>
      <c r="R27" s="150">
        <f>SUM(R29:R42)</f>
        <v>156.875</v>
      </c>
      <c r="S27" s="150">
        <f aca="true" t="shared" si="1" ref="S27:Z27">SUM(S28:S42)</f>
        <v>162.33125</v>
      </c>
      <c r="T27" s="253">
        <f t="shared" si="1"/>
        <v>156.875</v>
      </c>
      <c r="U27" s="253">
        <f t="shared" si="1"/>
        <v>162.33125</v>
      </c>
      <c r="V27" s="150">
        <f t="shared" si="1"/>
        <v>206.875</v>
      </c>
      <c r="W27" s="150">
        <f t="shared" si="1"/>
        <v>213.83125</v>
      </c>
      <c r="X27" s="253">
        <f t="shared" si="1"/>
        <v>156.875</v>
      </c>
      <c r="Y27" s="253">
        <f t="shared" si="1"/>
        <v>162.33125</v>
      </c>
      <c r="Z27" s="150">
        <f t="shared" si="1"/>
        <v>156.875</v>
      </c>
      <c r="AA27" s="150">
        <f>SUM(AA29:AA42)</f>
        <v>162.33125</v>
      </c>
      <c r="AB27" s="253">
        <f>SUM(AB28:AB42)</f>
        <v>156.875</v>
      </c>
      <c r="AC27" s="253">
        <f>SUM(AC28:AC42)</f>
        <v>162.33125</v>
      </c>
      <c r="AD27" s="150"/>
      <c r="AE27" s="150"/>
      <c r="AF27" s="147">
        <f>SUM(AF28:AF42)</f>
        <v>41</v>
      </c>
      <c r="AG27" s="147">
        <f>SUM(AG28:AG42)</f>
        <v>42.230000000000004</v>
      </c>
      <c r="AH27" s="150">
        <f>SUM(AH28:AH42)</f>
        <v>197.875</v>
      </c>
      <c r="AI27" s="150">
        <f>SUM(AI28:AI42)</f>
        <v>204.56125</v>
      </c>
      <c r="AJ27" s="174">
        <f>SUM(AJ29:AJ42)</f>
        <v>268.875</v>
      </c>
      <c r="AK27" s="211">
        <f>SUM(AK29:AK42)</f>
        <v>277.54125</v>
      </c>
      <c r="AL27" s="337">
        <f aca="true" t="shared" si="2" ref="AL27:AX27">SUM(AL28:AL42)</f>
        <v>268.875</v>
      </c>
      <c r="AM27" s="150">
        <f t="shared" si="2"/>
        <v>277.69125</v>
      </c>
      <c r="AN27" s="253">
        <f t="shared" si="2"/>
        <v>268.875</v>
      </c>
      <c r="AO27" s="391">
        <f t="shared" si="2"/>
        <v>277.69125</v>
      </c>
      <c r="AP27" s="331">
        <f t="shared" si="2"/>
        <v>293.875</v>
      </c>
      <c r="AQ27" s="266">
        <f t="shared" si="2"/>
        <v>303.44125</v>
      </c>
      <c r="AR27" s="221">
        <f t="shared" si="2"/>
        <v>268.875</v>
      </c>
      <c r="AS27" s="211">
        <f t="shared" si="2"/>
        <v>277.69125</v>
      </c>
      <c r="AT27" s="337">
        <f t="shared" si="2"/>
        <v>293.875</v>
      </c>
      <c r="AU27" s="187">
        <f t="shared" si="2"/>
        <v>303.44125</v>
      </c>
      <c r="AV27" s="151">
        <f t="shared" si="2"/>
        <v>268.875</v>
      </c>
      <c r="AW27" s="160">
        <f t="shared" si="2"/>
        <v>277.69125</v>
      </c>
      <c r="AX27" s="230">
        <f t="shared" si="2"/>
        <v>193.875</v>
      </c>
      <c r="AY27" s="187">
        <f>SUM(AY29:AY42)</f>
        <v>203.44125000000003</v>
      </c>
    </row>
    <row r="28" spans="1:51" ht="12.75">
      <c r="A28" s="172" t="s">
        <v>25</v>
      </c>
      <c r="B28" s="13"/>
      <c r="C28" s="13"/>
      <c r="D28" s="14"/>
      <c r="E28" s="14"/>
      <c r="F28" s="13"/>
      <c r="G28" s="278"/>
      <c r="H28" s="407"/>
      <c r="I28" s="14"/>
      <c r="J28" s="267"/>
      <c r="K28" s="420"/>
      <c r="L28" s="291"/>
      <c r="M28" s="255"/>
      <c r="N28" s="85"/>
      <c r="O28" s="85"/>
      <c r="P28" s="255"/>
      <c r="Q28" s="255"/>
      <c r="R28" s="85"/>
      <c r="S28" s="85"/>
      <c r="T28" s="255"/>
      <c r="U28" s="255"/>
      <c r="V28" s="85"/>
      <c r="W28" s="85"/>
      <c r="X28" s="255"/>
      <c r="Y28" s="255"/>
      <c r="Z28" s="85"/>
      <c r="AA28" s="85"/>
      <c r="AB28" s="255"/>
      <c r="AC28" s="255"/>
      <c r="AD28" s="85"/>
      <c r="AE28" s="85"/>
      <c r="AF28" s="14"/>
      <c r="AG28" s="14"/>
      <c r="AH28" s="85"/>
      <c r="AI28" s="85"/>
      <c r="AJ28" s="6"/>
      <c r="AK28" s="207"/>
      <c r="AL28" s="334"/>
      <c r="AM28" s="85"/>
      <c r="AN28" s="255"/>
      <c r="AO28" s="392"/>
      <c r="AP28" s="328"/>
      <c r="AQ28" s="267"/>
      <c r="AR28" s="218"/>
      <c r="AS28" s="207"/>
      <c r="AT28" s="334"/>
      <c r="AU28" s="183"/>
      <c r="AV28" s="84"/>
      <c r="AW28" s="157"/>
      <c r="AX28" s="227"/>
      <c r="AY28" s="183"/>
    </row>
    <row r="29" spans="1:51" ht="12.75">
      <c r="A29" s="20" t="s">
        <v>40</v>
      </c>
      <c r="B29" s="17"/>
      <c r="C29" s="17">
        <f>(C23-B23)/A2</f>
        <v>2.456249999999997</v>
      </c>
      <c r="D29" s="18"/>
      <c r="E29" s="18">
        <f>(E23-D23)/A2</f>
        <v>5.456250000000011</v>
      </c>
      <c r="F29" s="17"/>
      <c r="G29" s="274">
        <f>(G23-F23)/A2</f>
        <v>0</v>
      </c>
      <c r="H29" s="403"/>
      <c r="I29" s="18">
        <f>(I23-H23)/A2</f>
        <v>8.456250000000011</v>
      </c>
      <c r="J29" s="264"/>
      <c r="K29" s="416">
        <f>(K23-J23)/A2</f>
        <v>9.956250000000011</v>
      </c>
      <c r="L29" s="287"/>
      <c r="M29" s="247">
        <f>(M23-L23)/A2</f>
        <v>10.5</v>
      </c>
      <c r="N29" s="79"/>
      <c r="O29" s="79">
        <f>(A4*0.04)/A2</f>
        <v>1</v>
      </c>
      <c r="P29" s="247"/>
      <c r="Q29" s="247">
        <f>(Q23-P23)/A2</f>
        <v>5.456250000000011</v>
      </c>
      <c r="R29" s="79"/>
      <c r="S29" s="79">
        <f>(S23-R23)/A2</f>
        <v>5.456250000000011</v>
      </c>
      <c r="T29" s="247"/>
      <c r="U29" s="247">
        <f>(U23-T23)/A2</f>
        <v>5.456250000000011</v>
      </c>
      <c r="V29" s="79"/>
      <c r="W29" s="79">
        <f>(W23-V23)/A2</f>
        <v>6.956250000000011</v>
      </c>
      <c r="X29" s="247"/>
      <c r="Y29" s="247">
        <f>(Y23-X23)/A2</f>
        <v>5.456250000000011</v>
      </c>
      <c r="Z29" s="79"/>
      <c r="AA29" s="79">
        <f>(AA23-Z23)/A2</f>
        <v>5.456250000000011</v>
      </c>
      <c r="AB29" s="247"/>
      <c r="AC29" s="247">
        <f>(AC23-AB23)/A2</f>
        <v>5.456250000000011</v>
      </c>
      <c r="AD29" s="79"/>
      <c r="AE29" s="79">
        <f>(AE23-AD23)/A2</f>
        <v>0.75</v>
      </c>
      <c r="AF29" s="18"/>
      <c r="AG29" s="18">
        <f>(AG23-AF23)/A2</f>
        <v>1.230000000000004</v>
      </c>
      <c r="AH29" s="108"/>
      <c r="AI29" s="108">
        <f>(AI23-AH23)/A2</f>
        <v>6.686250000000001</v>
      </c>
      <c r="AJ29" s="28"/>
      <c r="AK29" s="208">
        <f>(AK23-AJ23)/A2</f>
        <v>8.666249999999991</v>
      </c>
      <c r="AL29" s="335"/>
      <c r="AM29" s="79">
        <f>(AM23-AL23)/A2</f>
        <v>8.816250000000025</v>
      </c>
      <c r="AN29" s="247"/>
      <c r="AO29" s="388">
        <f>(AO23-AN23)/A2</f>
        <v>8.816250000000025</v>
      </c>
      <c r="AP29" s="329"/>
      <c r="AQ29" s="264">
        <f>(AQ23-AP23)/A2</f>
        <v>9.566250000000025</v>
      </c>
      <c r="AR29" s="219"/>
      <c r="AS29" s="208">
        <f>(AS23-AR23)/A2</f>
        <v>8.816250000000025</v>
      </c>
      <c r="AT29" s="335"/>
      <c r="AU29" s="184">
        <f>(AU23-AT23)/A2</f>
        <v>9.566250000000025</v>
      </c>
      <c r="AV29" s="68"/>
      <c r="AW29" s="73">
        <f>(AW23-AV23)/A2</f>
        <v>8.816250000000025</v>
      </c>
      <c r="AX29" s="231"/>
      <c r="AY29" s="184">
        <f>(AY23-AX23)/A2</f>
        <v>9.566250000000025</v>
      </c>
    </row>
    <row r="30" spans="1:51" ht="12.75">
      <c r="A30" s="21" t="s">
        <v>15</v>
      </c>
      <c r="B30" s="17"/>
      <c r="C30" s="17"/>
      <c r="D30" s="108">
        <f>B6</f>
        <v>100</v>
      </c>
      <c r="E30" s="108">
        <f>B6/A2</f>
        <v>100</v>
      </c>
      <c r="F30" s="17">
        <f>B6</f>
        <v>100</v>
      </c>
      <c r="G30" s="274">
        <f>B6/A2</f>
        <v>100</v>
      </c>
      <c r="H30" s="403">
        <f>B6</f>
        <v>100</v>
      </c>
      <c r="I30" s="18">
        <f>B6/A2</f>
        <v>100</v>
      </c>
      <c r="J30" s="264">
        <f>B6</f>
        <v>100</v>
      </c>
      <c r="K30" s="416">
        <f>B6/A2</f>
        <v>100</v>
      </c>
      <c r="L30" s="287"/>
      <c r="M30" s="247"/>
      <c r="N30" s="79"/>
      <c r="O30" s="79"/>
      <c r="P30" s="247">
        <f>B6</f>
        <v>100</v>
      </c>
      <c r="Q30" s="247">
        <f>B6/A2</f>
        <v>100</v>
      </c>
      <c r="R30" s="79">
        <f>B6</f>
        <v>100</v>
      </c>
      <c r="S30" s="79">
        <f>B6/A2</f>
        <v>100</v>
      </c>
      <c r="T30" s="247">
        <f>B6</f>
        <v>100</v>
      </c>
      <c r="U30" s="247">
        <f>B6/A2</f>
        <v>100</v>
      </c>
      <c r="V30" s="79">
        <f>B6</f>
        <v>100</v>
      </c>
      <c r="W30" s="79">
        <f>B6/A2</f>
        <v>100</v>
      </c>
      <c r="X30" s="247">
        <f>B6</f>
        <v>100</v>
      </c>
      <c r="Y30" s="247">
        <f>B6/A2</f>
        <v>100</v>
      </c>
      <c r="Z30" s="79">
        <f>B6</f>
        <v>100</v>
      </c>
      <c r="AA30" s="79">
        <f>B6/A2</f>
        <v>100</v>
      </c>
      <c r="AB30" s="247">
        <f>B6</f>
        <v>100</v>
      </c>
      <c r="AC30" s="247">
        <f>B6/A2</f>
        <v>100</v>
      </c>
      <c r="AD30" s="108"/>
      <c r="AE30" s="108"/>
      <c r="AF30" s="18"/>
      <c r="AG30" s="18"/>
      <c r="AH30" s="108">
        <f>B6</f>
        <v>100</v>
      </c>
      <c r="AI30" s="108">
        <f>B6/A2</f>
        <v>100</v>
      </c>
      <c r="AJ30" s="28">
        <f>B6</f>
        <v>100</v>
      </c>
      <c r="AK30" s="208">
        <f>B6/A2</f>
        <v>100</v>
      </c>
      <c r="AL30" s="335">
        <f>B6</f>
        <v>100</v>
      </c>
      <c r="AM30" s="79">
        <f>B6/A2</f>
        <v>100</v>
      </c>
      <c r="AN30" s="247">
        <f>B6</f>
        <v>100</v>
      </c>
      <c r="AO30" s="388">
        <f>B6/A2</f>
        <v>100</v>
      </c>
      <c r="AP30" s="329">
        <f>B6</f>
        <v>100</v>
      </c>
      <c r="AQ30" s="264">
        <f>B6/A2</f>
        <v>100</v>
      </c>
      <c r="AR30" s="219">
        <f>B6</f>
        <v>100</v>
      </c>
      <c r="AS30" s="208">
        <f>B6/A2</f>
        <v>100</v>
      </c>
      <c r="AT30" s="335">
        <f>B6</f>
        <v>100</v>
      </c>
      <c r="AU30" s="184">
        <f>B6/A2</f>
        <v>100</v>
      </c>
      <c r="AV30" s="68">
        <f>B6</f>
        <v>100</v>
      </c>
      <c r="AW30" s="73">
        <f>B6/A2</f>
        <v>100</v>
      </c>
      <c r="AX30" s="231"/>
      <c r="AY30" s="184"/>
    </row>
    <row r="31" spans="1:51" ht="12.75">
      <c r="A31" s="21" t="s">
        <v>35</v>
      </c>
      <c r="B31" s="127">
        <f>B7+IF(A4=0,-25,0)</f>
        <v>25</v>
      </c>
      <c r="C31" s="108">
        <f>B31/A2</f>
        <v>25</v>
      </c>
      <c r="D31" s="18">
        <f>B7</f>
        <v>25</v>
      </c>
      <c r="E31" s="18">
        <f>B7/A2</f>
        <v>25</v>
      </c>
      <c r="F31" s="17">
        <f>B7</f>
        <v>25</v>
      </c>
      <c r="G31" s="274">
        <f>B7/A2</f>
        <v>25</v>
      </c>
      <c r="H31" s="403">
        <f>B7</f>
        <v>25</v>
      </c>
      <c r="I31" s="18">
        <f>B7/A2</f>
        <v>25</v>
      </c>
      <c r="J31" s="264">
        <f>B7</f>
        <v>25</v>
      </c>
      <c r="K31" s="416">
        <f>B7/A2</f>
        <v>25</v>
      </c>
      <c r="L31" s="287"/>
      <c r="M31" s="247"/>
      <c r="N31" s="79"/>
      <c r="O31" s="79"/>
      <c r="P31" s="247">
        <f>B7</f>
        <v>25</v>
      </c>
      <c r="Q31" s="247">
        <f>B7/A2</f>
        <v>25</v>
      </c>
      <c r="R31" s="79">
        <f>B7</f>
        <v>25</v>
      </c>
      <c r="S31" s="79">
        <f>B7/A2</f>
        <v>25</v>
      </c>
      <c r="T31" s="247">
        <f>B7</f>
        <v>25</v>
      </c>
      <c r="U31" s="247">
        <f>B7/A2</f>
        <v>25</v>
      </c>
      <c r="V31" s="79">
        <f>B7</f>
        <v>25</v>
      </c>
      <c r="W31" s="79">
        <f>B7/A2</f>
        <v>25</v>
      </c>
      <c r="X31" s="247">
        <f>B7</f>
        <v>25</v>
      </c>
      <c r="Y31" s="247">
        <f>B7/A2</f>
        <v>25</v>
      </c>
      <c r="Z31" s="79">
        <f>B7</f>
        <v>25</v>
      </c>
      <c r="AA31" s="79">
        <f>B7/A2</f>
        <v>25</v>
      </c>
      <c r="AB31" s="247">
        <f>B7</f>
        <v>25</v>
      </c>
      <c r="AC31" s="247">
        <f>B7/A2</f>
        <v>25</v>
      </c>
      <c r="AD31" s="108"/>
      <c r="AE31" s="108"/>
      <c r="AF31" s="18"/>
      <c r="AG31" s="18"/>
      <c r="AH31" s="108">
        <f>B7</f>
        <v>25</v>
      </c>
      <c r="AI31" s="108">
        <f>B7/A2</f>
        <v>25</v>
      </c>
      <c r="AJ31" s="28">
        <f>B7</f>
        <v>25</v>
      </c>
      <c r="AK31" s="208">
        <f>B7/A2</f>
        <v>25</v>
      </c>
      <c r="AL31" s="335">
        <f>B7</f>
        <v>25</v>
      </c>
      <c r="AM31" s="79">
        <f>B7/A2</f>
        <v>25</v>
      </c>
      <c r="AN31" s="247">
        <f>B7</f>
        <v>25</v>
      </c>
      <c r="AO31" s="388">
        <f>B7/A2</f>
        <v>25</v>
      </c>
      <c r="AP31" s="329">
        <f>B7</f>
        <v>25</v>
      </c>
      <c r="AQ31" s="264">
        <f>B7/A2</f>
        <v>25</v>
      </c>
      <c r="AR31" s="219">
        <f>B7</f>
        <v>25</v>
      </c>
      <c r="AS31" s="208">
        <f>B7/A2</f>
        <v>25</v>
      </c>
      <c r="AT31" s="335">
        <f>B7</f>
        <v>25</v>
      </c>
      <c r="AU31" s="184">
        <f>B7/A2</f>
        <v>25</v>
      </c>
      <c r="AV31" s="68">
        <f>B7</f>
        <v>25</v>
      </c>
      <c r="AW31" s="73">
        <f>B7/A2</f>
        <v>25</v>
      </c>
      <c r="AX31" s="228">
        <f>B7</f>
        <v>25</v>
      </c>
      <c r="AY31" s="188">
        <f>B7/A2</f>
        <v>25</v>
      </c>
    </row>
    <row r="32" spans="1:51" ht="12.75">
      <c r="A32" s="21" t="s">
        <v>36</v>
      </c>
      <c r="B32" s="17"/>
      <c r="C32" s="17"/>
      <c r="D32" s="18"/>
      <c r="E32" s="18"/>
      <c r="F32" s="17"/>
      <c r="G32" s="274"/>
      <c r="H32" s="403"/>
      <c r="I32" s="18"/>
      <c r="J32" s="264"/>
      <c r="K32" s="416"/>
      <c r="L32" s="287"/>
      <c r="M32" s="247"/>
      <c r="N32" s="79"/>
      <c r="O32" s="79"/>
      <c r="P32" s="247"/>
      <c r="Q32" s="247"/>
      <c r="R32" s="79"/>
      <c r="S32" s="79"/>
      <c r="T32" s="247"/>
      <c r="U32" s="247"/>
      <c r="V32" s="79"/>
      <c r="W32" s="79"/>
      <c r="X32" s="247"/>
      <c r="Y32" s="247"/>
      <c r="Z32" s="79"/>
      <c r="AA32" s="79"/>
      <c r="AB32" s="247"/>
      <c r="AC32" s="247"/>
      <c r="AD32" s="79"/>
      <c r="AE32" s="79"/>
      <c r="AF32" s="18"/>
      <c r="AG32" s="18"/>
      <c r="AH32" s="79"/>
      <c r="AI32" s="79"/>
      <c r="AJ32" s="28">
        <f>B8</f>
        <v>100</v>
      </c>
      <c r="AK32" s="208">
        <f>B8/A2</f>
        <v>100</v>
      </c>
      <c r="AL32" s="335">
        <f>B8</f>
        <v>100</v>
      </c>
      <c r="AM32" s="79">
        <f>B8/A2</f>
        <v>100</v>
      </c>
      <c r="AN32" s="247">
        <f>B8</f>
        <v>100</v>
      </c>
      <c r="AO32" s="388">
        <f>B8/A2</f>
        <v>100</v>
      </c>
      <c r="AP32" s="329">
        <f>B8</f>
        <v>100</v>
      </c>
      <c r="AQ32" s="264">
        <f>B8/A2</f>
        <v>100</v>
      </c>
      <c r="AR32" s="219">
        <f>B8</f>
        <v>100</v>
      </c>
      <c r="AS32" s="208">
        <f>B8/A2</f>
        <v>100</v>
      </c>
      <c r="AT32" s="335">
        <f>B8</f>
        <v>100</v>
      </c>
      <c r="AU32" s="184">
        <f>B8/A2</f>
        <v>100</v>
      </c>
      <c r="AV32" s="68">
        <f>B8</f>
        <v>100</v>
      </c>
      <c r="AW32" s="73">
        <f>B8/A2</f>
        <v>100</v>
      </c>
      <c r="AX32" s="228">
        <f>B8</f>
        <v>100</v>
      </c>
      <c r="AY32" s="188">
        <f>B8/A2</f>
        <v>100</v>
      </c>
    </row>
    <row r="33" spans="1:51" ht="12.75">
      <c r="A33" s="21" t="s">
        <v>37</v>
      </c>
      <c r="B33" s="17"/>
      <c r="C33" s="17"/>
      <c r="D33" s="18"/>
      <c r="E33" s="18"/>
      <c r="F33" s="17"/>
      <c r="G33" s="274"/>
      <c r="H33" s="403"/>
      <c r="I33" s="18"/>
      <c r="J33" s="264"/>
      <c r="K33" s="416"/>
      <c r="L33" s="287"/>
      <c r="M33" s="247"/>
      <c r="N33" s="79"/>
      <c r="O33" s="79"/>
      <c r="P33" s="247"/>
      <c r="Q33" s="247"/>
      <c r="R33" s="79"/>
      <c r="S33" s="79"/>
      <c r="T33" s="247"/>
      <c r="U33" s="247"/>
      <c r="V33" s="79"/>
      <c r="W33" s="79"/>
      <c r="X33" s="247"/>
      <c r="Y33" s="247"/>
      <c r="Z33" s="79"/>
      <c r="AA33" s="79"/>
      <c r="AB33" s="247"/>
      <c r="AC33" s="247"/>
      <c r="AD33" s="79"/>
      <c r="AE33" s="79"/>
      <c r="AF33" s="18"/>
      <c r="AG33" s="18"/>
      <c r="AH33" s="79"/>
      <c r="AI33" s="79"/>
      <c r="AJ33" s="28">
        <f>B9</f>
        <v>12</v>
      </c>
      <c r="AK33" s="208">
        <f>B9/A2</f>
        <v>12</v>
      </c>
      <c r="AL33" s="335">
        <f>B9</f>
        <v>12</v>
      </c>
      <c r="AM33" s="79">
        <f>B9/A2</f>
        <v>12</v>
      </c>
      <c r="AN33" s="247">
        <f>B9</f>
        <v>12</v>
      </c>
      <c r="AO33" s="388">
        <f>B9/A2</f>
        <v>12</v>
      </c>
      <c r="AP33" s="329">
        <f>B9</f>
        <v>12</v>
      </c>
      <c r="AQ33" s="264">
        <f>B9/A2</f>
        <v>12</v>
      </c>
      <c r="AR33" s="219">
        <f>B9</f>
        <v>12</v>
      </c>
      <c r="AS33" s="238">
        <f>B9/A2</f>
        <v>12</v>
      </c>
      <c r="AT33" s="335">
        <f>B9</f>
        <v>12</v>
      </c>
      <c r="AU33" s="184">
        <f>B9/A2</f>
        <v>12</v>
      </c>
      <c r="AV33" s="68">
        <f>B9</f>
        <v>12</v>
      </c>
      <c r="AW33" s="73">
        <f>B9/A2</f>
        <v>12</v>
      </c>
      <c r="AX33" s="228">
        <f>B9</f>
        <v>12</v>
      </c>
      <c r="AY33" s="188">
        <f>B9/A2</f>
        <v>12</v>
      </c>
    </row>
    <row r="34" spans="1:51" ht="12.75">
      <c r="A34" s="21" t="s">
        <v>96</v>
      </c>
      <c r="B34" s="17"/>
      <c r="C34" s="17"/>
      <c r="D34" s="18"/>
      <c r="E34" s="18"/>
      <c r="F34" s="17"/>
      <c r="G34" s="274"/>
      <c r="H34" s="448">
        <f>B8</f>
        <v>100</v>
      </c>
      <c r="I34" s="246">
        <f>B6/A2</f>
        <v>100</v>
      </c>
      <c r="J34" s="246">
        <f>B10</f>
        <v>150</v>
      </c>
      <c r="K34" s="459">
        <f>B10/A2</f>
        <v>150</v>
      </c>
      <c r="L34" s="287"/>
      <c r="M34" s="247"/>
      <c r="N34" s="79"/>
      <c r="O34" s="79"/>
      <c r="P34" s="247"/>
      <c r="Q34" s="247"/>
      <c r="R34" s="79"/>
      <c r="S34" s="79"/>
      <c r="T34" s="247"/>
      <c r="U34" s="247"/>
      <c r="V34" s="79"/>
      <c r="W34" s="79"/>
      <c r="X34" s="247"/>
      <c r="Y34" s="247"/>
      <c r="Z34" s="79"/>
      <c r="AA34" s="79"/>
      <c r="AB34" s="247"/>
      <c r="AC34" s="247"/>
      <c r="AD34" s="79"/>
      <c r="AE34" s="79"/>
      <c r="AF34" s="18"/>
      <c r="AG34" s="18"/>
      <c r="AH34" s="79"/>
      <c r="AI34" s="79"/>
      <c r="AJ34" s="28"/>
      <c r="AK34" s="208"/>
      <c r="AL34" s="335"/>
      <c r="AM34" s="79"/>
      <c r="AN34" s="247"/>
      <c r="AO34" s="388"/>
      <c r="AP34" s="329"/>
      <c r="AQ34" s="264"/>
      <c r="AR34" s="219"/>
      <c r="AS34" s="208"/>
      <c r="AT34" s="335"/>
      <c r="AU34" s="184"/>
      <c r="AV34" s="68"/>
      <c r="AW34" s="73"/>
      <c r="AX34" s="231"/>
      <c r="AY34" s="184"/>
    </row>
    <row r="35" spans="1:51" ht="12.75">
      <c r="A35" s="21" t="s">
        <v>49</v>
      </c>
      <c r="B35" s="17"/>
      <c r="C35" s="17"/>
      <c r="D35" s="18"/>
      <c r="E35" s="18"/>
      <c r="F35" s="17"/>
      <c r="G35" s="274"/>
      <c r="H35" s="403"/>
      <c r="I35" s="18"/>
      <c r="J35" s="264"/>
      <c r="K35" s="416"/>
      <c r="L35" s="287"/>
      <c r="M35" s="247"/>
      <c r="N35" s="79"/>
      <c r="O35" s="79"/>
      <c r="P35" s="247"/>
      <c r="Q35" s="247"/>
      <c r="R35" s="79"/>
      <c r="S35" s="79"/>
      <c r="T35" s="247"/>
      <c r="U35" s="247"/>
      <c r="V35" s="108">
        <f>B12</f>
        <v>50</v>
      </c>
      <c r="W35" s="108">
        <f>B12/A2</f>
        <v>50</v>
      </c>
      <c r="X35" s="247"/>
      <c r="Y35" s="247"/>
      <c r="Z35" s="79"/>
      <c r="AA35" s="79"/>
      <c r="AB35" s="247"/>
      <c r="AC35" s="247"/>
      <c r="AD35" s="79"/>
      <c r="AE35" s="79"/>
      <c r="AF35" s="18"/>
      <c r="AG35" s="18"/>
      <c r="AH35" s="79"/>
      <c r="AI35" s="79"/>
      <c r="AJ35" s="28"/>
      <c r="AK35" s="208"/>
      <c r="AL35" s="335"/>
      <c r="AM35" s="79"/>
      <c r="AN35" s="247"/>
      <c r="AO35" s="388"/>
      <c r="AP35" s="329"/>
      <c r="AQ35" s="264"/>
      <c r="AR35" s="219"/>
      <c r="AS35" s="208"/>
      <c r="AT35" s="335"/>
      <c r="AU35" s="184"/>
      <c r="AV35" s="68"/>
      <c r="AW35" s="73"/>
      <c r="AX35" s="231"/>
      <c r="AY35" s="184"/>
    </row>
    <row r="36" spans="1:51" ht="12.75">
      <c r="A36" s="21" t="s">
        <v>62</v>
      </c>
      <c r="B36" s="17"/>
      <c r="C36" s="17"/>
      <c r="D36" s="18"/>
      <c r="E36" s="18"/>
      <c r="F36" s="17"/>
      <c r="G36" s="274"/>
      <c r="H36" s="403"/>
      <c r="I36" s="18"/>
      <c r="J36" s="264"/>
      <c r="K36" s="416"/>
      <c r="L36" s="287"/>
      <c r="M36" s="247"/>
      <c r="N36" s="79"/>
      <c r="O36" s="79"/>
      <c r="P36" s="247"/>
      <c r="Q36" s="247"/>
      <c r="R36" s="79"/>
      <c r="S36" s="79"/>
      <c r="T36" s="247"/>
      <c r="U36" s="247"/>
      <c r="V36" s="79"/>
      <c r="W36" s="79"/>
      <c r="X36" s="247"/>
      <c r="Y36" s="247"/>
      <c r="Z36" s="79"/>
      <c r="AA36" s="79"/>
      <c r="AB36" s="247"/>
      <c r="AC36" s="247"/>
      <c r="AD36" s="79"/>
      <c r="AE36" s="79"/>
      <c r="AF36" s="18"/>
      <c r="AG36" s="18"/>
      <c r="AH36" s="79"/>
      <c r="AI36" s="79"/>
      <c r="AJ36" s="28">
        <f>B14*AK18</f>
        <v>0</v>
      </c>
      <c r="AK36" s="208">
        <f>(AK18*B14)/A2</f>
        <v>0</v>
      </c>
      <c r="AL36" s="335">
        <f>AM18*B14</f>
        <v>0</v>
      </c>
      <c r="AM36" s="79">
        <f>(AM18*B14)/A2</f>
        <v>0</v>
      </c>
      <c r="AN36" s="247">
        <f>AO18*B15</f>
        <v>0</v>
      </c>
      <c r="AO36" s="388">
        <f>(AO18*B15)/A2</f>
        <v>0</v>
      </c>
      <c r="AP36" s="329">
        <f>AQ18*B14</f>
        <v>0</v>
      </c>
      <c r="AQ36" s="264">
        <f>(AQ18*B14)/A2</f>
        <v>0</v>
      </c>
      <c r="AR36" s="219">
        <f>AS18*B14</f>
        <v>0</v>
      </c>
      <c r="AS36" s="208">
        <f>(AS18*B14)/A2</f>
        <v>0</v>
      </c>
      <c r="AT36" s="335">
        <f>B14*AU18</f>
        <v>0</v>
      </c>
      <c r="AU36" s="184">
        <f>(AU18*B14)/A2</f>
        <v>0</v>
      </c>
      <c r="AV36" s="68">
        <f>B14*AW18</f>
        <v>0</v>
      </c>
      <c r="AW36" s="73">
        <f>(AW18*B14)/A2</f>
        <v>0</v>
      </c>
      <c r="AX36" s="228">
        <f>AY18*B14</f>
        <v>0</v>
      </c>
      <c r="AY36" s="184">
        <f>(AY18*B14)/A2</f>
        <v>0</v>
      </c>
    </row>
    <row r="37" spans="1:51" ht="12.75">
      <c r="A37" s="21" t="s">
        <v>78</v>
      </c>
      <c r="B37" s="111">
        <f>B15+IF(A4=0,-5,0)</f>
        <v>5</v>
      </c>
      <c r="C37" s="111">
        <f>B37/A2</f>
        <v>5</v>
      </c>
      <c r="D37" s="112">
        <f>B15</f>
        <v>5</v>
      </c>
      <c r="E37" s="24">
        <f>B15/A2</f>
        <v>5</v>
      </c>
      <c r="F37" s="113">
        <f>B15</f>
        <v>5</v>
      </c>
      <c r="G37" s="279">
        <f>B15/A2</f>
        <v>5</v>
      </c>
      <c r="H37" s="449">
        <f>B15</f>
        <v>5</v>
      </c>
      <c r="I37" s="24">
        <f>B15/A2</f>
        <v>5</v>
      </c>
      <c r="J37" s="114">
        <f>B15</f>
        <v>5</v>
      </c>
      <c r="K37" s="422">
        <f>B15/A2</f>
        <v>5</v>
      </c>
      <c r="L37" s="451"/>
      <c r="M37" s="256"/>
      <c r="N37" s="81"/>
      <c r="O37" s="81"/>
      <c r="P37" s="305">
        <f>B15</f>
        <v>5</v>
      </c>
      <c r="Q37" s="305">
        <f>B15/A2</f>
        <v>5</v>
      </c>
      <c r="R37" s="114">
        <f>B15</f>
        <v>5</v>
      </c>
      <c r="S37" s="81">
        <f>B15/A2</f>
        <v>5</v>
      </c>
      <c r="T37" s="305">
        <f>B15</f>
        <v>5</v>
      </c>
      <c r="U37" s="256">
        <f>B15/A2</f>
        <v>5</v>
      </c>
      <c r="V37" s="114">
        <f>B15</f>
        <v>5</v>
      </c>
      <c r="W37" s="81">
        <f>B15/A2</f>
        <v>5</v>
      </c>
      <c r="X37" s="305">
        <f>B15</f>
        <v>5</v>
      </c>
      <c r="Y37" s="256">
        <f>B15/A2</f>
        <v>5</v>
      </c>
      <c r="Z37" s="114">
        <f>B15</f>
        <v>5</v>
      </c>
      <c r="AA37" s="81">
        <f>B15/A2</f>
        <v>5</v>
      </c>
      <c r="AB37" s="305">
        <f>B15</f>
        <v>5</v>
      </c>
      <c r="AC37" s="256">
        <f>B15/A2</f>
        <v>5</v>
      </c>
      <c r="AD37" s="110"/>
      <c r="AE37" s="111"/>
      <c r="AF37" s="112"/>
      <c r="AG37" s="24"/>
      <c r="AH37" s="114">
        <f>B15</f>
        <v>5</v>
      </c>
      <c r="AI37" s="81">
        <f>B15/A2</f>
        <v>5</v>
      </c>
      <c r="AJ37" s="98">
        <f>B15</f>
        <v>5</v>
      </c>
      <c r="AK37" s="212">
        <f>B15/A2</f>
        <v>5</v>
      </c>
      <c r="AL37" s="338">
        <f>B15</f>
        <v>5</v>
      </c>
      <c r="AM37" s="81">
        <f>B15/A2</f>
        <v>5</v>
      </c>
      <c r="AN37" s="305">
        <f>B15</f>
        <v>5</v>
      </c>
      <c r="AO37" s="394">
        <f>B15/A2</f>
        <v>5</v>
      </c>
      <c r="AP37" s="332">
        <f>B15</f>
        <v>5</v>
      </c>
      <c r="AQ37" s="81">
        <f>B15/A2</f>
        <v>5</v>
      </c>
      <c r="AR37" s="237">
        <f>B15</f>
        <v>5</v>
      </c>
      <c r="AS37" s="239">
        <f>B15/A2</f>
        <v>5</v>
      </c>
      <c r="AT37" s="338">
        <f>B15</f>
        <v>5</v>
      </c>
      <c r="AU37" s="190">
        <f>B15/A2</f>
        <v>5</v>
      </c>
      <c r="AV37" s="115">
        <f>B15</f>
        <v>5</v>
      </c>
      <c r="AW37" s="75">
        <f>B15/A2</f>
        <v>5</v>
      </c>
      <c r="AX37" s="232">
        <f>B15</f>
        <v>5</v>
      </c>
      <c r="AY37" s="189">
        <f>B15/A2</f>
        <v>5</v>
      </c>
    </row>
    <row r="38" spans="1:51" ht="12.75">
      <c r="A38" s="21" t="s">
        <v>79</v>
      </c>
      <c r="B38" s="23"/>
      <c r="C38" s="23"/>
      <c r="D38" s="24"/>
      <c r="E38" s="24"/>
      <c r="F38" s="23"/>
      <c r="G38" s="279"/>
      <c r="H38" s="409"/>
      <c r="I38" s="24"/>
      <c r="J38" s="81"/>
      <c r="K38" s="422"/>
      <c r="L38" s="292"/>
      <c r="M38" s="256"/>
      <c r="N38" s="81"/>
      <c r="O38" s="81"/>
      <c r="P38" s="256"/>
      <c r="Q38" s="256"/>
      <c r="R38" s="81"/>
      <c r="S38" s="81"/>
      <c r="T38" s="256"/>
      <c r="U38" s="256"/>
      <c r="V38" s="81"/>
      <c r="W38" s="81"/>
      <c r="X38" s="256"/>
      <c r="Y38" s="256"/>
      <c r="Z38" s="81"/>
      <c r="AA38" s="81"/>
      <c r="AB38" s="256"/>
      <c r="AC38" s="256"/>
      <c r="AD38" s="81"/>
      <c r="AE38" s="81"/>
      <c r="AF38" s="24"/>
      <c r="AG38" s="24"/>
      <c r="AH38" s="81"/>
      <c r="AI38" s="81"/>
      <c r="AJ38" s="29"/>
      <c r="AK38" s="212"/>
      <c r="AL38" s="376"/>
      <c r="AM38" s="81"/>
      <c r="AN38" s="256"/>
      <c r="AO38" s="394"/>
      <c r="AP38" s="332">
        <f>B16</f>
        <v>25</v>
      </c>
      <c r="AQ38" s="81">
        <f>B16/A2</f>
        <v>25</v>
      </c>
      <c r="AR38" s="324"/>
      <c r="AS38" s="325"/>
      <c r="AT38" s="241">
        <f>B16</f>
        <v>25</v>
      </c>
      <c r="AU38" s="130">
        <f>B16/A2</f>
        <v>25</v>
      </c>
      <c r="AV38" s="326"/>
      <c r="AW38" s="327"/>
      <c r="AX38" s="233">
        <f>B16</f>
        <v>25</v>
      </c>
      <c r="AY38" s="190">
        <f>AX38/A2</f>
        <v>25</v>
      </c>
    </row>
    <row r="39" spans="1:51" ht="12.75">
      <c r="A39" s="116" t="s">
        <v>100</v>
      </c>
      <c r="B39" s="100"/>
      <c r="C39" s="100"/>
      <c r="D39" s="101"/>
      <c r="E39" s="101"/>
      <c r="F39" s="100"/>
      <c r="G39" s="280"/>
      <c r="H39" s="410"/>
      <c r="I39" s="101"/>
      <c r="J39" s="103"/>
      <c r="K39" s="423"/>
      <c r="L39" s="452">
        <f>B17</f>
        <v>350</v>
      </c>
      <c r="M39" s="246">
        <f>L39/A2</f>
        <v>350</v>
      </c>
      <c r="N39" s="103"/>
      <c r="O39" s="103"/>
      <c r="P39" s="260"/>
      <c r="Q39" s="260"/>
      <c r="R39" s="103"/>
      <c r="S39" s="103"/>
      <c r="T39" s="260"/>
      <c r="U39" s="260"/>
      <c r="V39" s="103"/>
      <c r="W39" s="103"/>
      <c r="X39" s="260"/>
      <c r="Y39" s="260"/>
      <c r="Z39" s="103"/>
      <c r="AA39" s="103"/>
      <c r="AB39" s="260"/>
      <c r="AC39" s="260"/>
      <c r="AD39" s="103"/>
      <c r="AE39" s="103"/>
      <c r="AF39" s="101"/>
      <c r="AG39" s="101"/>
      <c r="AH39" s="103"/>
      <c r="AI39" s="103"/>
      <c r="AJ39" s="118"/>
      <c r="AK39" s="213"/>
      <c r="AL39" s="339"/>
      <c r="AM39" s="103"/>
      <c r="AN39" s="260"/>
      <c r="AO39" s="396"/>
      <c r="AP39" s="329"/>
      <c r="AQ39" s="264"/>
      <c r="AR39" s="219"/>
      <c r="AS39" s="208"/>
      <c r="AT39" s="339"/>
      <c r="AU39" s="191"/>
      <c r="AV39" s="102"/>
      <c r="AW39" s="104"/>
      <c r="AX39" s="234"/>
      <c r="AY39" s="191"/>
    </row>
    <row r="40" spans="1:51" ht="12.75">
      <c r="A40" s="22" t="s">
        <v>41</v>
      </c>
      <c r="B40" s="17"/>
      <c r="C40" s="17"/>
      <c r="D40" s="18"/>
      <c r="E40" s="18"/>
      <c r="F40" s="17"/>
      <c r="G40" s="274"/>
      <c r="H40" s="403"/>
      <c r="I40" s="18"/>
      <c r="J40" s="264"/>
      <c r="K40" s="416"/>
      <c r="L40" s="453"/>
      <c r="M40" s="306"/>
      <c r="N40" s="79"/>
      <c r="O40" s="79"/>
      <c r="P40" s="247"/>
      <c r="Q40" s="247"/>
      <c r="R40" s="79"/>
      <c r="S40" s="79"/>
      <c r="T40" s="247"/>
      <c r="U40" s="247"/>
      <c r="V40" s="79"/>
      <c r="W40" s="79"/>
      <c r="X40" s="247"/>
      <c r="Y40" s="247"/>
      <c r="Z40" s="79"/>
      <c r="AA40" s="79"/>
      <c r="AB40" s="247"/>
      <c r="AC40" s="247"/>
      <c r="AD40" s="79"/>
      <c r="AE40" s="79"/>
      <c r="AF40" s="108">
        <f>B13</f>
        <v>41</v>
      </c>
      <c r="AG40" s="108">
        <f>B13/A2</f>
        <v>41</v>
      </c>
      <c r="AH40" s="108">
        <f>B13</f>
        <v>41</v>
      </c>
      <c r="AI40" s="108">
        <f>B13/A2</f>
        <v>41</v>
      </c>
      <c r="AJ40" s="28"/>
      <c r="AK40" s="208"/>
      <c r="AL40" s="335"/>
      <c r="AM40" s="79"/>
      <c r="AN40" s="247"/>
      <c r="AO40" s="388"/>
      <c r="AP40" s="329"/>
      <c r="AQ40" s="264"/>
      <c r="AR40" s="219"/>
      <c r="AS40" s="208"/>
      <c r="AT40" s="335"/>
      <c r="AU40" s="184"/>
      <c r="AV40" s="68"/>
      <c r="AW40" s="73"/>
      <c r="AX40" s="231"/>
      <c r="AY40" s="184"/>
    </row>
    <row r="41" spans="1:51" ht="13.5" thickBot="1">
      <c r="A41" s="175"/>
      <c r="B41" s="50"/>
      <c r="C41" s="50"/>
      <c r="D41" s="51"/>
      <c r="E41" s="51"/>
      <c r="F41" s="50"/>
      <c r="G41" s="276"/>
      <c r="H41" s="405"/>
      <c r="I41" s="51"/>
      <c r="J41" s="265"/>
      <c r="K41" s="418"/>
      <c r="L41" s="454"/>
      <c r="M41" s="307"/>
      <c r="N41" s="82"/>
      <c r="O41" s="82"/>
      <c r="P41" s="252"/>
      <c r="Q41" s="252"/>
      <c r="R41" s="82"/>
      <c r="S41" s="82"/>
      <c r="T41" s="252"/>
      <c r="U41" s="252"/>
      <c r="V41" s="82"/>
      <c r="W41" s="82"/>
      <c r="X41" s="252"/>
      <c r="Y41" s="252"/>
      <c r="Z41" s="82"/>
      <c r="AA41" s="82"/>
      <c r="AB41" s="252"/>
      <c r="AC41" s="252"/>
      <c r="AD41" s="82"/>
      <c r="AE41" s="82"/>
      <c r="AF41" s="51"/>
      <c r="AG41" s="51"/>
      <c r="AH41" s="82"/>
      <c r="AI41" s="82"/>
      <c r="AJ41" s="171"/>
      <c r="AK41" s="210"/>
      <c r="AL41" s="336"/>
      <c r="AM41" s="82"/>
      <c r="AN41" s="252"/>
      <c r="AO41" s="390"/>
      <c r="AP41" s="330"/>
      <c r="AQ41" s="265"/>
      <c r="AR41" s="220"/>
      <c r="AS41" s="210"/>
      <c r="AT41" s="336"/>
      <c r="AU41" s="186"/>
      <c r="AV41" s="70"/>
      <c r="AW41" s="134"/>
      <c r="AX41" s="229"/>
      <c r="AY41" s="186"/>
    </row>
    <row r="42" spans="1:51" ht="13.5" thickBot="1">
      <c r="A42" s="178" t="s">
        <v>38</v>
      </c>
      <c r="B42" s="145">
        <f>A4*1.075</f>
        <v>26.875</v>
      </c>
      <c r="C42" s="145">
        <f>(A4*1.075)/A2</f>
        <v>26.875</v>
      </c>
      <c r="D42" s="146">
        <f>A4*1.075</f>
        <v>26.875</v>
      </c>
      <c r="E42" s="147">
        <f>(A4*1.075)/A2</f>
        <v>26.875</v>
      </c>
      <c r="F42" s="179">
        <f>A4*1.075</f>
        <v>26.875</v>
      </c>
      <c r="G42" s="277">
        <f>(A4*1.075)/A2</f>
        <v>26.875</v>
      </c>
      <c r="H42" s="436">
        <f>A4*1.075</f>
        <v>26.875</v>
      </c>
      <c r="I42" s="147">
        <f>(B5*1.075)/A2</f>
        <v>28.890625</v>
      </c>
      <c r="J42" s="268">
        <f>A4*1.075</f>
        <v>26.875</v>
      </c>
      <c r="K42" s="419">
        <f>(A4*1.075)/A2</f>
        <v>26.875</v>
      </c>
      <c r="L42" s="455"/>
      <c r="M42" s="308"/>
      <c r="N42" s="150"/>
      <c r="O42" s="150"/>
      <c r="P42" s="257">
        <f>A4*1.075</f>
        <v>26.875</v>
      </c>
      <c r="Q42" s="253">
        <f>(A4*1.075)/A2</f>
        <v>26.875</v>
      </c>
      <c r="R42" s="150">
        <f>A4*1.075</f>
        <v>26.875</v>
      </c>
      <c r="S42" s="150">
        <f>(A4*1.075)/A2</f>
        <v>26.875</v>
      </c>
      <c r="T42" s="257">
        <f>A4*1.075</f>
        <v>26.875</v>
      </c>
      <c r="U42" s="253">
        <f>(A4*1.075)/A2</f>
        <v>26.875</v>
      </c>
      <c r="V42" s="149">
        <f>A4*1.075</f>
        <v>26.875</v>
      </c>
      <c r="W42" s="150">
        <f>(A4*1.075)/A2</f>
        <v>26.875</v>
      </c>
      <c r="X42" s="257">
        <f>A4*1.075</f>
        <v>26.875</v>
      </c>
      <c r="Y42" s="253">
        <f>(A4*1.075)/A2</f>
        <v>26.875</v>
      </c>
      <c r="Z42" s="149">
        <f>A4*1.075</f>
        <v>26.875</v>
      </c>
      <c r="AA42" s="150">
        <f>(A4*1.075)/A2</f>
        <v>26.875</v>
      </c>
      <c r="AB42" s="257">
        <f>A4*1.075</f>
        <v>26.875</v>
      </c>
      <c r="AC42" s="253">
        <f>(A4*1.075)/A2</f>
        <v>26.875</v>
      </c>
      <c r="AD42" s="150"/>
      <c r="AE42" s="150"/>
      <c r="AF42" s="147"/>
      <c r="AG42" s="147"/>
      <c r="AH42" s="150">
        <f>A4*1.075</f>
        <v>26.875</v>
      </c>
      <c r="AI42" s="150">
        <f>(A4*1.075)/A2</f>
        <v>26.875</v>
      </c>
      <c r="AJ42" s="174">
        <f>A4*1.075</f>
        <v>26.875</v>
      </c>
      <c r="AK42" s="211">
        <f>(A4*1.075)/A2</f>
        <v>26.875</v>
      </c>
      <c r="AL42" s="337">
        <f>A4*1.075</f>
        <v>26.875</v>
      </c>
      <c r="AM42" s="150">
        <f>(A4*1.075)/A2</f>
        <v>26.875</v>
      </c>
      <c r="AN42" s="253">
        <f>A4*1.075</f>
        <v>26.875</v>
      </c>
      <c r="AO42" s="391">
        <f>(A4*1.075)/A2</f>
        <v>26.875</v>
      </c>
      <c r="AP42" s="331">
        <f>A4*1.075</f>
        <v>26.875</v>
      </c>
      <c r="AQ42" s="266">
        <f>(A4*1.075)/A2</f>
        <v>26.875</v>
      </c>
      <c r="AR42" s="221">
        <f>A4*1.075</f>
        <v>26.875</v>
      </c>
      <c r="AS42" s="211">
        <f>(A4*1.075)/A2</f>
        <v>26.875</v>
      </c>
      <c r="AT42" s="337">
        <f>A4*1.075</f>
        <v>26.875</v>
      </c>
      <c r="AU42" s="187">
        <f>(A4*1.075)/A2</f>
        <v>26.875</v>
      </c>
      <c r="AV42" s="151">
        <f>A4*1.075</f>
        <v>26.875</v>
      </c>
      <c r="AW42" s="160">
        <f>(A4*1.075)/A2</f>
        <v>26.875</v>
      </c>
      <c r="AX42" s="230">
        <f>A4*1.075</f>
        <v>26.875</v>
      </c>
      <c r="AY42" s="187">
        <f>(A4*1.075)/A2</f>
        <v>26.875</v>
      </c>
    </row>
    <row r="43" spans="1:51" ht="12.75">
      <c r="A43" s="176" t="s">
        <v>51</v>
      </c>
      <c r="B43" s="13">
        <f aca="true" t="shared" si="3" ref="B43:G43">B42*0.1116</f>
        <v>2.99925</v>
      </c>
      <c r="C43" s="137">
        <f>C42*0.1116</f>
        <v>2.99925</v>
      </c>
      <c r="D43" s="14">
        <f t="shared" si="3"/>
        <v>2.99925</v>
      </c>
      <c r="E43" s="138">
        <f t="shared" si="3"/>
        <v>2.99925</v>
      </c>
      <c r="F43" s="13">
        <f t="shared" si="3"/>
        <v>2.99925</v>
      </c>
      <c r="G43" s="282">
        <f t="shared" si="3"/>
        <v>2.99925</v>
      </c>
      <c r="H43" s="407">
        <f>H42*0.1116</f>
        <v>2.99925</v>
      </c>
      <c r="I43" s="138">
        <f>I42*0.1116</f>
        <v>3.22419375</v>
      </c>
      <c r="J43" s="267">
        <f>J42*0.1116</f>
        <v>2.99925</v>
      </c>
      <c r="K43" s="425">
        <f>K42*0.1116</f>
        <v>2.99925</v>
      </c>
      <c r="L43" s="456"/>
      <c r="M43" s="310"/>
      <c r="N43" s="85"/>
      <c r="O43" s="85"/>
      <c r="P43" s="255">
        <f aca="true" t="shared" si="4" ref="P43:AC43">P42*0.1116</f>
        <v>2.99925</v>
      </c>
      <c r="Q43" s="258">
        <f t="shared" si="4"/>
        <v>2.99925</v>
      </c>
      <c r="R43" s="85">
        <f t="shared" si="4"/>
        <v>2.99925</v>
      </c>
      <c r="S43" s="139">
        <f t="shared" si="4"/>
        <v>2.99925</v>
      </c>
      <c r="T43" s="255">
        <f t="shared" si="4"/>
        <v>2.99925</v>
      </c>
      <c r="U43" s="258">
        <f t="shared" si="4"/>
        <v>2.99925</v>
      </c>
      <c r="V43" s="85">
        <f t="shared" si="4"/>
        <v>2.99925</v>
      </c>
      <c r="W43" s="139">
        <f t="shared" si="4"/>
        <v>2.99925</v>
      </c>
      <c r="X43" s="255">
        <f t="shared" si="4"/>
        <v>2.99925</v>
      </c>
      <c r="Y43" s="258">
        <f t="shared" si="4"/>
        <v>2.99925</v>
      </c>
      <c r="Z43" s="85">
        <f t="shared" si="4"/>
        <v>2.99925</v>
      </c>
      <c r="AA43" s="139">
        <f t="shared" si="4"/>
        <v>2.99925</v>
      </c>
      <c r="AB43" s="255">
        <f t="shared" si="4"/>
        <v>2.99925</v>
      </c>
      <c r="AC43" s="258">
        <f t="shared" si="4"/>
        <v>2.99925</v>
      </c>
      <c r="AD43" s="140"/>
      <c r="AE43" s="140"/>
      <c r="AF43" s="14"/>
      <c r="AG43" s="177"/>
      <c r="AH43" s="85">
        <f aca="true" t="shared" si="5" ref="AH43:AO43">AH42*0.1116</f>
        <v>2.99925</v>
      </c>
      <c r="AI43" s="139">
        <f t="shared" si="5"/>
        <v>2.99925</v>
      </c>
      <c r="AJ43" s="6">
        <f t="shared" si="5"/>
        <v>2.99925</v>
      </c>
      <c r="AK43" s="214">
        <f t="shared" si="5"/>
        <v>2.99925</v>
      </c>
      <c r="AL43" s="334">
        <f>AL42*0.1116</f>
        <v>2.99925</v>
      </c>
      <c r="AM43" s="139">
        <f>AM42*0.1116</f>
        <v>2.99925</v>
      </c>
      <c r="AN43" s="255">
        <f t="shared" si="5"/>
        <v>2.99925</v>
      </c>
      <c r="AO43" s="398">
        <f t="shared" si="5"/>
        <v>2.99925</v>
      </c>
      <c r="AP43" s="328">
        <f aca="true" t="shared" si="6" ref="AP43:AW43">AP42*0.1116</f>
        <v>2.99925</v>
      </c>
      <c r="AQ43" s="139">
        <f t="shared" si="6"/>
        <v>2.99925</v>
      </c>
      <c r="AR43" s="218">
        <f>AR42*0.1116</f>
        <v>2.99925</v>
      </c>
      <c r="AS43" s="214">
        <f>AS42*0.1116</f>
        <v>2.99925</v>
      </c>
      <c r="AT43" s="334">
        <f>AT42*0.1116</f>
        <v>2.99925</v>
      </c>
      <c r="AU43" s="192">
        <f>AU42*0.1116</f>
        <v>2.99925</v>
      </c>
      <c r="AV43" s="84">
        <f t="shared" si="6"/>
        <v>2.99925</v>
      </c>
      <c r="AW43" s="236">
        <f t="shared" si="6"/>
        <v>2.99925</v>
      </c>
      <c r="AX43" s="227">
        <f>AX42*0.1116</f>
        <v>2.99925</v>
      </c>
      <c r="AY43" s="192">
        <f>AY42*0.1116</f>
        <v>2.99925</v>
      </c>
    </row>
    <row r="44" spans="1:51" ht="12.75">
      <c r="A44" s="21" t="s">
        <v>52</v>
      </c>
      <c r="B44" s="17">
        <f aca="true" t="shared" si="7" ref="B44:G44">B42*0.8884</f>
        <v>23.87575</v>
      </c>
      <c r="C44" s="23">
        <f t="shared" si="7"/>
        <v>23.87575</v>
      </c>
      <c r="D44" s="18">
        <f t="shared" si="7"/>
        <v>23.87575</v>
      </c>
      <c r="E44" s="24">
        <f t="shared" si="7"/>
        <v>23.87575</v>
      </c>
      <c r="F44" s="17">
        <f t="shared" si="7"/>
        <v>23.87575</v>
      </c>
      <c r="G44" s="279">
        <f t="shared" si="7"/>
        <v>23.87575</v>
      </c>
      <c r="H44" s="403">
        <f>H42*0.8884</f>
        <v>23.87575</v>
      </c>
      <c r="I44" s="24">
        <f>I42*0.8884</f>
        <v>25.66643125</v>
      </c>
      <c r="J44" s="264">
        <f>J42*0.8884</f>
        <v>23.87575</v>
      </c>
      <c r="K44" s="422">
        <f>K42*0.8884</f>
        <v>23.87575</v>
      </c>
      <c r="L44" s="453"/>
      <c r="M44" s="311"/>
      <c r="N44" s="79"/>
      <c r="O44" s="79"/>
      <c r="P44" s="247">
        <f aca="true" t="shared" si="8" ref="P44:AC44">P42*0.8884</f>
        <v>23.87575</v>
      </c>
      <c r="Q44" s="256">
        <f t="shared" si="8"/>
        <v>23.87575</v>
      </c>
      <c r="R44" s="79">
        <f t="shared" si="8"/>
        <v>23.87575</v>
      </c>
      <c r="S44" s="81">
        <f t="shared" si="8"/>
        <v>23.87575</v>
      </c>
      <c r="T44" s="247">
        <f t="shared" si="8"/>
        <v>23.87575</v>
      </c>
      <c r="U44" s="256">
        <f t="shared" si="8"/>
        <v>23.87575</v>
      </c>
      <c r="V44" s="79">
        <f>V42*0.8884</f>
        <v>23.87575</v>
      </c>
      <c r="W44" s="81">
        <f>W42*0.8884</f>
        <v>23.87575</v>
      </c>
      <c r="X44" s="247">
        <f>X42*0.8884</f>
        <v>23.87575</v>
      </c>
      <c r="Y44" s="256">
        <f>Y42*0.8884</f>
        <v>23.87575</v>
      </c>
      <c r="Z44" s="79">
        <f t="shared" si="8"/>
        <v>23.87575</v>
      </c>
      <c r="AA44" s="81">
        <f t="shared" si="8"/>
        <v>23.87575</v>
      </c>
      <c r="AB44" s="247">
        <f t="shared" si="8"/>
        <v>23.87575</v>
      </c>
      <c r="AC44" s="256">
        <f t="shared" si="8"/>
        <v>23.87575</v>
      </c>
      <c r="AD44" s="83"/>
      <c r="AE44" s="83"/>
      <c r="AF44" s="18"/>
      <c r="AG44" s="25"/>
      <c r="AH44" s="79">
        <f aca="true" t="shared" si="9" ref="AH44:AO44">AH42*0.8884</f>
        <v>23.87575</v>
      </c>
      <c r="AI44" s="81">
        <f t="shared" si="9"/>
        <v>23.87575</v>
      </c>
      <c r="AJ44" s="28">
        <f t="shared" si="9"/>
        <v>23.87575</v>
      </c>
      <c r="AK44" s="212">
        <f t="shared" si="9"/>
        <v>23.87575</v>
      </c>
      <c r="AL44" s="335">
        <f>AL42*0.8884</f>
        <v>23.87575</v>
      </c>
      <c r="AM44" s="81">
        <f>AM42*0.8884</f>
        <v>23.87575</v>
      </c>
      <c r="AN44" s="247">
        <f t="shared" si="9"/>
        <v>23.87575</v>
      </c>
      <c r="AO44" s="394">
        <f t="shared" si="9"/>
        <v>23.87575</v>
      </c>
      <c r="AP44" s="329">
        <f aca="true" t="shared" si="10" ref="AP44:AW44">AP42*0.8884</f>
        <v>23.87575</v>
      </c>
      <c r="AQ44" s="81">
        <f t="shared" si="10"/>
        <v>23.87575</v>
      </c>
      <c r="AR44" s="219">
        <f>AR42*0.8884</f>
        <v>23.87575</v>
      </c>
      <c r="AS44" s="212">
        <f>AS42*0.8884</f>
        <v>23.87575</v>
      </c>
      <c r="AT44" s="335">
        <f>AT42*0.8884</f>
        <v>23.87575</v>
      </c>
      <c r="AU44" s="190">
        <f>AU42*0.8884</f>
        <v>23.87575</v>
      </c>
      <c r="AV44" s="68">
        <f t="shared" si="10"/>
        <v>23.87575</v>
      </c>
      <c r="AW44" s="75">
        <f t="shared" si="10"/>
        <v>23.87575</v>
      </c>
      <c r="AX44" s="231">
        <f>AX42*0.8884</f>
        <v>23.87575</v>
      </c>
      <c r="AY44" s="190">
        <f>AY42*0.8884</f>
        <v>23.87575</v>
      </c>
    </row>
    <row r="45" spans="1:51" ht="13.5" thickBot="1">
      <c r="A45" s="175"/>
      <c r="B45" s="50"/>
      <c r="C45" s="50"/>
      <c r="D45" s="51"/>
      <c r="E45" s="51"/>
      <c r="F45" s="50"/>
      <c r="G45" s="276"/>
      <c r="H45" s="405"/>
      <c r="I45" s="51"/>
      <c r="J45" s="265"/>
      <c r="K45" s="418"/>
      <c r="L45" s="454"/>
      <c r="M45" s="307"/>
      <c r="N45" s="82"/>
      <c r="O45" s="82"/>
      <c r="P45" s="252"/>
      <c r="Q45" s="252"/>
      <c r="R45" s="82"/>
      <c r="S45" s="82"/>
      <c r="T45" s="252"/>
      <c r="U45" s="252"/>
      <c r="V45" s="82"/>
      <c r="W45" s="82"/>
      <c r="X45" s="252"/>
      <c r="Y45" s="252"/>
      <c r="Z45" s="82"/>
      <c r="AA45" s="82"/>
      <c r="AB45" s="252"/>
      <c r="AC45" s="252"/>
      <c r="AD45" s="82"/>
      <c r="AE45" s="82"/>
      <c r="AF45" s="51"/>
      <c r="AG45" s="51"/>
      <c r="AH45" s="82"/>
      <c r="AI45" s="82"/>
      <c r="AJ45" s="171"/>
      <c r="AK45" s="210"/>
      <c r="AL45" s="336"/>
      <c r="AM45" s="82"/>
      <c r="AN45" s="252"/>
      <c r="AO45" s="390"/>
      <c r="AP45" s="330"/>
      <c r="AQ45" s="265"/>
      <c r="AR45" s="220"/>
      <c r="AS45" s="210"/>
      <c r="AT45" s="336"/>
      <c r="AU45" s="186"/>
      <c r="AV45" s="70"/>
      <c r="AW45" s="134"/>
      <c r="AX45" s="229"/>
      <c r="AY45" s="186"/>
    </row>
    <row r="46" spans="1:51" ht="13.5" thickBot="1">
      <c r="A46" s="181" t="s">
        <v>23</v>
      </c>
      <c r="B46" s="145">
        <f>A4</f>
        <v>25</v>
      </c>
      <c r="C46" s="145">
        <f>A4/A2</f>
        <v>25</v>
      </c>
      <c r="D46" s="147">
        <f>A4</f>
        <v>25</v>
      </c>
      <c r="E46" s="147">
        <f>A4/A2</f>
        <v>25</v>
      </c>
      <c r="F46" s="145">
        <f>A4</f>
        <v>25</v>
      </c>
      <c r="G46" s="277">
        <f>A4/A2</f>
        <v>25</v>
      </c>
      <c r="H46" s="406">
        <f>A4</f>
        <v>25</v>
      </c>
      <c r="I46" s="147">
        <f>A4/A2</f>
        <v>25</v>
      </c>
      <c r="J46" s="266">
        <f>A4</f>
        <v>25</v>
      </c>
      <c r="K46" s="419">
        <f>A4/A2</f>
        <v>25</v>
      </c>
      <c r="L46" s="457"/>
      <c r="M46" s="308"/>
      <c r="N46" s="150">
        <f>SUM(N48:N50)</f>
        <v>25</v>
      </c>
      <c r="O46" s="150">
        <f>SUM(O48:O50)</f>
        <v>25</v>
      </c>
      <c r="P46" s="253">
        <f>A4</f>
        <v>25</v>
      </c>
      <c r="Q46" s="253">
        <f>A4/A2</f>
        <v>25</v>
      </c>
      <c r="R46" s="150">
        <f>A4</f>
        <v>25</v>
      </c>
      <c r="S46" s="150">
        <f>A4/A2</f>
        <v>25</v>
      </c>
      <c r="T46" s="253">
        <f>A4</f>
        <v>25</v>
      </c>
      <c r="U46" s="253">
        <f>A4/A2</f>
        <v>25</v>
      </c>
      <c r="V46" s="150">
        <f>A4-V57</f>
        <v>25</v>
      </c>
      <c r="W46" s="150">
        <f>(A4-W57)/A2</f>
        <v>25</v>
      </c>
      <c r="X46" s="253">
        <f>A4</f>
        <v>25</v>
      </c>
      <c r="Y46" s="253">
        <f>A4/A2</f>
        <v>25</v>
      </c>
      <c r="Z46" s="150">
        <f>A4</f>
        <v>25</v>
      </c>
      <c r="AA46" s="150">
        <f>A4/A2</f>
        <v>25</v>
      </c>
      <c r="AB46" s="253">
        <f>A4</f>
        <v>25</v>
      </c>
      <c r="AC46" s="253">
        <f>A4/A2</f>
        <v>25</v>
      </c>
      <c r="AD46" s="150"/>
      <c r="AE46" s="150"/>
      <c r="AF46" s="147"/>
      <c r="AG46" s="147"/>
      <c r="AH46" s="150">
        <f>A4</f>
        <v>25</v>
      </c>
      <c r="AI46" s="150">
        <f>A4/A2</f>
        <v>25</v>
      </c>
      <c r="AJ46" s="174">
        <f>A4</f>
        <v>25</v>
      </c>
      <c r="AK46" s="211">
        <f>A4/A2</f>
        <v>25</v>
      </c>
      <c r="AL46" s="337">
        <f>A4</f>
        <v>25</v>
      </c>
      <c r="AM46" s="150">
        <f>AL46/A2</f>
        <v>25</v>
      </c>
      <c r="AN46" s="253">
        <f>A4</f>
        <v>25</v>
      </c>
      <c r="AO46" s="391">
        <f>AN46/A2</f>
        <v>25</v>
      </c>
      <c r="AP46" s="331">
        <f>A4</f>
        <v>25</v>
      </c>
      <c r="AQ46" s="266">
        <f>AP46/A2</f>
        <v>25</v>
      </c>
      <c r="AR46" s="221">
        <f>A4</f>
        <v>25</v>
      </c>
      <c r="AS46" s="211">
        <f>AR46/A2</f>
        <v>25</v>
      </c>
      <c r="AT46" s="337">
        <f>A4</f>
        <v>25</v>
      </c>
      <c r="AU46" s="187">
        <f>AT46/A2</f>
        <v>25</v>
      </c>
      <c r="AV46" s="151">
        <f>A4</f>
        <v>25</v>
      </c>
      <c r="AW46" s="160">
        <f>AV46/A2</f>
        <v>25</v>
      </c>
      <c r="AX46" s="230">
        <f>A4</f>
        <v>25</v>
      </c>
      <c r="AY46" s="187">
        <f>A4/A2</f>
        <v>25</v>
      </c>
    </row>
    <row r="47" spans="1:51" ht="12.75">
      <c r="A47" s="180" t="s">
        <v>4</v>
      </c>
      <c r="B47" s="13"/>
      <c r="C47" s="13"/>
      <c r="D47" s="14"/>
      <c r="E47" s="14"/>
      <c r="F47" s="13"/>
      <c r="G47" s="278"/>
      <c r="H47" s="407"/>
      <c r="I47" s="14"/>
      <c r="J47" s="267"/>
      <c r="K47" s="420"/>
      <c r="L47" s="456"/>
      <c r="M47" s="309"/>
      <c r="N47" s="85"/>
      <c r="O47" s="85"/>
      <c r="P47" s="255"/>
      <c r="Q47" s="255"/>
      <c r="R47" s="85"/>
      <c r="S47" s="85"/>
      <c r="T47" s="255"/>
      <c r="U47" s="255"/>
      <c r="V47" s="85"/>
      <c r="W47" s="85"/>
      <c r="X47" s="255"/>
      <c r="Y47" s="255"/>
      <c r="Z47" s="85"/>
      <c r="AA47" s="85"/>
      <c r="AB47" s="255"/>
      <c r="AC47" s="255"/>
      <c r="AD47" s="85"/>
      <c r="AE47" s="85"/>
      <c r="AF47" s="14"/>
      <c r="AG47" s="14"/>
      <c r="AH47" s="85"/>
      <c r="AI47" s="85"/>
      <c r="AJ47" s="6"/>
      <c r="AK47" s="207"/>
      <c r="AL47" s="334"/>
      <c r="AM47" s="85"/>
      <c r="AN47" s="255"/>
      <c r="AO47" s="392"/>
      <c r="AP47" s="328"/>
      <c r="AQ47" s="267"/>
      <c r="AR47" s="218"/>
      <c r="AS47" s="207"/>
      <c r="AT47" s="334"/>
      <c r="AU47" s="183"/>
      <c r="AV47" s="84"/>
      <c r="AW47" s="157"/>
      <c r="AX47" s="227"/>
      <c r="AY47" s="183"/>
    </row>
    <row r="48" spans="1:51" ht="12.75">
      <c r="A48" s="21" t="s">
        <v>54</v>
      </c>
      <c r="B48" s="17">
        <f aca="true" t="shared" si="11" ref="B48:K48">B46*0.44</f>
        <v>11</v>
      </c>
      <c r="C48" s="17">
        <f t="shared" si="11"/>
        <v>11</v>
      </c>
      <c r="D48" s="18">
        <f t="shared" si="11"/>
        <v>11</v>
      </c>
      <c r="E48" s="18">
        <f t="shared" si="11"/>
        <v>11</v>
      </c>
      <c r="F48" s="17">
        <f t="shared" si="11"/>
        <v>11</v>
      </c>
      <c r="G48" s="274">
        <f t="shared" si="11"/>
        <v>11</v>
      </c>
      <c r="H48" s="403">
        <f>H46*0.44</f>
        <v>11</v>
      </c>
      <c r="I48" s="18">
        <f>I46*0.44</f>
        <v>11</v>
      </c>
      <c r="J48" s="264">
        <f t="shared" si="11"/>
        <v>11</v>
      </c>
      <c r="K48" s="416">
        <f t="shared" si="11"/>
        <v>11</v>
      </c>
      <c r="L48" s="453"/>
      <c r="M48" s="306"/>
      <c r="N48" s="108">
        <f>N23/4</f>
        <v>6.25</v>
      </c>
      <c r="O48" s="108">
        <f>(A4*0.25)/A2</f>
        <v>6.25</v>
      </c>
      <c r="P48" s="247"/>
      <c r="Q48" s="247"/>
      <c r="R48" s="79">
        <f>(R46*0.44)/2</f>
        <v>5.5</v>
      </c>
      <c r="S48" s="79">
        <f>(S46*0.44)/2</f>
        <v>5.5</v>
      </c>
      <c r="T48" s="247"/>
      <c r="U48" s="247"/>
      <c r="V48" s="79">
        <f>(V46*0.44)*0.25</f>
        <v>2.75</v>
      </c>
      <c r="W48" s="79">
        <f>(W46*0.44)*0.25</f>
        <v>2.75</v>
      </c>
      <c r="X48" s="247">
        <f>(X46*0.44)*0.25</f>
        <v>2.75</v>
      </c>
      <c r="Y48" s="247">
        <f>(Y46*0.44)*0.25</f>
        <v>2.75</v>
      </c>
      <c r="Z48" s="79"/>
      <c r="AA48" s="79"/>
      <c r="AB48" s="247">
        <f>(AB46*0.44)*0.25</f>
        <v>2.75</v>
      </c>
      <c r="AC48" s="247">
        <f>(AC46*0.44)*0.25</f>
        <v>2.75</v>
      </c>
      <c r="AD48" s="79"/>
      <c r="AE48" s="79"/>
      <c r="AF48" s="18"/>
      <c r="AG48" s="18"/>
      <c r="AH48" s="79">
        <f>AH46*0.44</f>
        <v>11</v>
      </c>
      <c r="AI48" s="79">
        <f>AI46*0.44</f>
        <v>11</v>
      </c>
      <c r="AJ48" s="28">
        <f>(AJ46-AJ56)*0.44</f>
        <v>-33</v>
      </c>
      <c r="AK48" s="208">
        <f>AJ48/A2</f>
        <v>-33</v>
      </c>
      <c r="AL48" s="335">
        <f>(AL46-(AL56+AL57))*0.44</f>
        <v>-33</v>
      </c>
      <c r="AM48" s="79">
        <f>AL48/A2</f>
        <v>-33</v>
      </c>
      <c r="AN48" s="247">
        <f>(AN46-(AN56+AN57))*0.44</f>
        <v>-121</v>
      </c>
      <c r="AO48" s="388">
        <f>AN48/A2</f>
        <v>-121</v>
      </c>
      <c r="AP48" s="329">
        <f>(AP46-AP56)*0.44</f>
        <v>-33</v>
      </c>
      <c r="AQ48" s="264">
        <f>AP48/A2</f>
        <v>-33</v>
      </c>
      <c r="AR48" s="219">
        <f>(AR46-AR56)*0.44</f>
        <v>-33</v>
      </c>
      <c r="AS48" s="208">
        <f>AR48/A2</f>
        <v>-33</v>
      </c>
      <c r="AT48" s="335">
        <f>(AT46-(AT56+AT57))*0.44</f>
        <v>-121</v>
      </c>
      <c r="AU48" s="184">
        <f>AT48/A2</f>
        <v>-121</v>
      </c>
      <c r="AV48" s="68">
        <f>(AV46-(AV56+AV57))*0.44</f>
        <v>-121</v>
      </c>
      <c r="AW48" s="73">
        <f>AV48/A2</f>
        <v>-121</v>
      </c>
      <c r="AX48" s="231">
        <f>(AX46-AX56)*0.44</f>
        <v>-33</v>
      </c>
      <c r="AY48" s="184">
        <f>AX48/A2</f>
        <v>-33</v>
      </c>
    </row>
    <row r="49" spans="1:51" ht="12.75">
      <c r="A49" s="22" t="s">
        <v>53</v>
      </c>
      <c r="B49" s="17">
        <f aca="true" t="shared" si="12" ref="B49:K49">B46*0.56</f>
        <v>14.000000000000002</v>
      </c>
      <c r="C49" s="17">
        <f t="shared" si="12"/>
        <v>14.000000000000002</v>
      </c>
      <c r="D49" s="18">
        <f t="shared" si="12"/>
        <v>14.000000000000002</v>
      </c>
      <c r="E49" s="18">
        <f t="shared" si="12"/>
        <v>14.000000000000002</v>
      </c>
      <c r="F49" s="17">
        <f t="shared" si="12"/>
        <v>14.000000000000002</v>
      </c>
      <c r="G49" s="274">
        <f t="shared" si="12"/>
        <v>14.000000000000002</v>
      </c>
      <c r="H49" s="403">
        <f>H46*0.56</f>
        <v>14.000000000000002</v>
      </c>
      <c r="I49" s="18">
        <f>I46*0.56</f>
        <v>14.000000000000002</v>
      </c>
      <c r="J49" s="264">
        <f t="shared" si="12"/>
        <v>14.000000000000002</v>
      </c>
      <c r="K49" s="416">
        <f t="shared" si="12"/>
        <v>14.000000000000002</v>
      </c>
      <c r="L49" s="453"/>
      <c r="M49" s="306"/>
      <c r="N49" s="108">
        <f>N23/2</f>
        <v>12.5</v>
      </c>
      <c r="O49" s="108">
        <f>(A4*0.5)/A2</f>
        <v>12.5</v>
      </c>
      <c r="P49" s="247"/>
      <c r="Q49" s="247"/>
      <c r="R49" s="79">
        <f>(R46*0.56)/2</f>
        <v>7.000000000000001</v>
      </c>
      <c r="S49" s="79">
        <f>(S46*0.56)/2</f>
        <v>7.000000000000001</v>
      </c>
      <c r="T49" s="247"/>
      <c r="U49" s="247"/>
      <c r="V49" s="79">
        <f>(V46*0.56)*0.25</f>
        <v>3.5000000000000004</v>
      </c>
      <c r="W49" s="79">
        <f>(W46*0.56)*0.25</f>
        <v>3.5000000000000004</v>
      </c>
      <c r="X49" s="247">
        <f>(X46*0.56)*0.25</f>
        <v>3.5000000000000004</v>
      </c>
      <c r="Y49" s="247">
        <f>(Y46*0.56)*0.25</f>
        <v>3.5000000000000004</v>
      </c>
      <c r="Z49" s="79"/>
      <c r="AA49" s="79"/>
      <c r="AB49" s="247">
        <f>(AB46*0.56)*0.25</f>
        <v>3.5000000000000004</v>
      </c>
      <c r="AC49" s="247">
        <f>(AC46*0.56)*0.25</f>
        <v>3.5000000000000004</v>
      </c>
      <c r="AD49" s="79">
        <f>A4</f>
        <v>25</v>
      </c>
      <c r="AE49" s="79">
        <f>A4/A2</f>
        <v>25</v>
      </c>
      <c r="AF49" s="18"/>
      <c r="AG49" s="18"/>
      <c r="AH49" s="79">
        <f>AH46*0.56</f>
        <v>14.000000000000002</v>
      </c>
      <c r="AI49" s="79">
        <f>AI46*0.56</f>
        <v>14.000000000000002</v>
      </c>
      <c r="AJ49" s="28">
        <f>(AJ46-AJ56)*0.56</f>
        <v>-42.00000000000001</v>
      </c>
      <c r="AK49" s="208">
        <f>AJ49/A2</f>
        <v>-42.00000000000001</v>
      </c>
      <c r="AL49" s="335">
        <f>(A4-(AL56+AL57))*0.56</f>
        <v>-42.00000000000001</v>
      </c>
      <c r="AM49" s="79">
        <f>AL49/A2</f>
        <v>-42.00000000000001</v>
      </c>
      <c r="AN49" s="247">
        <f>(A4-(AN56+AN57))*0.56</f>
        <v>-154.00000000000003</v>
      </c>
      <c r="AO49" s="388">
        <f>AN49/A2</f>
        <v>-154.00000000000003</v>
      </c>
      <c r="AP49" s="329">
        <f>(AP46-AP56)*0.56</f>
        <v>-42.00000000000001</v>
      </c>
      <c r="AQ49" s="264">
        <f>AP49/A2</f>
        <v>-42.00000000000001</v>
      </c>
      <c r="AR49" s="219">
        <f>(AR46-AR56)*0.56</f>
        <v>-42.00000000000001</v>
      </c>
      <c r="AS49" s="208">
        <f>AR49/A2</f>
        <v>-42.00000000000001</v>
      </c>
      <c r="AT49" s="335">
        <f>(A4-(AT56+AT57))*0.56</f>
        <v>-154.00000000000003</v>
      </c>
      <c r="AU49" s="184">
        <f>AT49/A2</f>
        <v>-154.00000000000003</v>
      </c>
      <c r="AV49" s="68">
        <f>(A4-(AV56+AV57))*0.56</f>
        <v>-154.00000000000003</v>
      </c>
      <c r="AW49" s="73">
        <f>AV49/A2</f>
        <v>-154.00000000000003</v>
      </c>
      <c r="AX49" s="231">
        <f>(AX46-AX56)*0.56</f>
        <v>-42.00000000000001</v>
      </c>
      <c r="AY49" s="184">
        <f>AX49/A2</f>
        <v>-42.00000000000001</v>
      </c>
    </row>
    <row r="50" spans="1:51" ht="12.75">
      <c r="A50" s="21" t="s">
        <v>2</v>
      </c>
      <c r="B50" s="17"/>
      <c r="C50" s="17"/>
      <c r="D50" s="18"/>
      <c r="E50" s="18"/>
      <c r="F50" s="17"/>
      <c r="G50" s="274"/>
      <c r="H50" s="403"/>
      <c r="I50" s="18"/>
      <c r="J50" s="264"/>
      <c r="K50" s="416"/>
      <c r="L50" s="453"/>
      <c r="M50" s="306"/>
      <c r="N50" s="108">
        <f>N23/4</f>
        <v>6.25</v>
      </c>
      <c r="O50" s="108">
        <f>(A4*0.25)/A2</f>
        <v>6.25</v>
      </c>
      <c r="P50" s="247"/>
      <c r="Q50" s="247"/>
      <c r="R50" s="79"/>
      <c r="S50" s="79"/>
      <c r="T50" s="247"/>
      <c r="U50" s="247"/>
      <c r="V50" s="79"/>
      <c r="W50" s="79"/>
      <c r="X50" s="247"/>
      <c r="Y50" s="247"/>
      <c r="Z50" s="79"/>
      <c r="AA50" s="79"/>
      <c r="AB50" s="247"/>
      <c r="AC50" s="247"/>
      <c r="AD50" s="79"/>
      <c r="AE50" s="79"/>
      <c r="AF50" s="18"/>
      <c r="AG50" s="18"/>
      <c r="AH50" s="79"/>
      <c r="AI50" s="79"/>
      <c r="AJ50" s="28"/>
      <c r="AK50" s="208"/>
      <c r="AL50" s="335"/>
      <c r="AM50" s="79"/>
      <c r="AN50" s="247"/>
      <c r="AO50" s="388"/>
      <c r="AP50" s="329"/>
      <c r="AQ50" s="264"/>
      <c r="AR50" s="219"/>
      <c r="AS50" s="208"/>
      <c r="AT50" s="335"/>
      <c r="AU50" s="184"/>
      <c r="AV50" s="68"/>
      <c r="AW50" s="73"/>
      <c r="AX50" s="231"/>
      <c r="AY50" s="184"/>
    </row>
    <row r="51" spans="1:51" ht="12.75">
      <c r="A51" s="21" t="s">
        <v>3</v>
      </c>
      <c r="B51" s="17"/>
      <c r="C51" s="17"/>
      <c r="D51" s="18"/>
      <c r="E51" s="18"/>
      <c r="F51" s="17"/>
      <c r="G51" s="274"/>
      <c r="H51" s="403"/>
      <c r="I51" s="18"/>
      <c r="J51" s="264"/>
      <c r="K51" s="416"/>
      <c r="L51" s="453"/>
      <c r="M51" s="306"/>
      <c r="N51" s="79"/>
      <c r="O51" s="79"/>
      <c r="P51" s="108">
        <f>A4</f>
        <v>25</v>
      </c>
      <c r="Q51" s="108">
        <f>A4/A2</f>
        <v>25</v>
      </c>
      <c r="R51" s="79"/>
      <c r="S51" s="79"/>
      <c r="T51" s="247"/>
      <c r="U51" s="247"/>
      <c r="V51" s="79"/>
      <c r="W51" s="79"/>
      <c r="X51" s="247"/>
      <c r="Y51" s="247"/>
      <c r="Z51" s="79"/>
      <c r="AA51" s="79"/>
      <c r="AB51" s="247"/>
      <c r="AC51" s="247"/>
      <c r="AD51" s="79"/>
      <c r="AE51" s="79"/>
      <c r="AF51" s="18"/>
      <c r="AG51" s="18"/>
      <c r="AH51" s="79"/>
      <c r="AI51" s="79"/>
      <c r="AJ51" s="28"/>
      <c r="AK51" s="208"/>
      <c r="AL51" s="335"/>
      <c r="AM51" s="79"/>
      <c r="AN51" s="247"/>
      <c r="AO51" s="388"/>
      <c r="AP51" s="329"/>
      <c r="AQ51" s="264"/>
      <c r="AR51" s="219"/>
      <c r="AS51" s="208"/>
      <c r="AT51" s="335"/>
      <c r="AU51" s="184"/>
      <c r="AV51" s="68"/>
      <c r="AW51" s="73"/>
      <c r="AX51" s="231"/>
      <c r="AY51" s="184"/>
    </row>
    <row r="52" spans="1:51" ht="12.75">
      <c r="A52" s="21" t="s">
        <v>16</v>
      </c>
      <c r="B52" s="17"/>
      <c r="C52" s="17"/>
      <c r="D52" s="18"/>
      <c r="E52" s="18"/>
      <c r="F52" s="17"/>
      <c r="G52" s="274"/>
      <c r="H52" s="403"/>
      <c r="I52" s="18"/>
      <c r="J52" s="264"/>
      <c r="K52" s="416"/>
      <c r="L52" s="453"/>
      <c r="M52" s="306"/>
      <c r="N52" s="79"/>
      <c r="O52" s="79"/>
      <c r="P52" s="247"/>
      <c r="Q52" s="247"/>
      <c r="R52" s="108">
        <f>A4/2</f>
        <v>12.5</v>
      </c>
      <c r="S52" s="108">
        <f>(A4/2)/A2</f>
        <v>12.5</v>
      </c>
      <c r="T52" s="247"/>
      <c r="U52" s="247"/>
      <c r="V52" s="79"/>
      <c r="W52" s="79"/>
      <c r="X52" s="247"/>
      <c r="Y52" s="247"/>
      <c r="Z52" s="79"/>
      <c r="AA52" s="79"/>
      <c r="AB52" s="247"/>
      <c r="AC52" s="247"/>
      <c r="AD52" s="79"/>
      <c r="AE52" s="79"/>
      <c r="AF52" s="18"/>
      <c r="AG52" s="18"/>
      <c r="AH52" s="79"/>
      <c r="AI52" s="79"/>
      <c r="AJ52" s="28"/>
      <c r="AK52" s="208"/>
      <c r="AL52" s="335"/>
      <c r="AM52" s="79"/>
      <c r="AN52" s="247"/>
      <c r="AO52" s="388"/>
      <c r="AP52" s="329"/>
      <c r="AQ52" s="264"/>
      <c r="AR52" s="219"/>
      <c r="AS52" s="208"/>
      <c r="AT52" s="335"/>
      <c r="AU52" s="184"/>
      <c r="AV52" s="68"/>
      <c r="AW52" s="73"/>
      <c r="AX52" s="231"/>
      <c r="AY52" s="184"/>
    </row>
    <row r="53" spans="1:51" ht="12.75">
      <c r="A53" s="19" t="s">
        <v>17</v>
      </c>
      <c r="B53" s="17"/>
      <c r="C53" s="17"/>
      <c r="D53" s="18"/>
      <c r="E53" s="18"/>
      <c r="F53" s="17"/>
      <c r="G53" s="274"/>
      <c r="H53" s="403"/>
      <c r="I53" s="18"/>
      <c r="J53" s="264"/>
      <c r="K53" s="416"/>
      <c r="L53" s="453"/>
      <c r="M53" s="306"/>
      <c r="N53" s="79"/>
      <c r="O53" s="79"/>
      <c r="P53" s="247"/>
      <c r="Q53" s="247"/>
      <c r="R53" s="79"/>
      <c r="S53" s="79"/>
      <c r="T53" s="108">
        <f>A4</f>
        <v>25</v>
      </c>
      <c r="U53" s="108">
        <f>A4/A2</f>
        <v>25</v>
      </c>
      <c r="V53" s="108">
        <f>V46*0.75</f>
        <v>18.75</v>
      </c>
      <c r="W53" s="108">
        <f>W46*0.75</f>
        <v>18.75</v>
      </c>
      <c r="X53" s="108">
        <f>X46*0.75</f>
        <v>18.75</v>
      </c>
      <c r="Y53" s="108">
        <f>Y46*0.75</f>
        <v>18.75</v>
      </c>
      <c r="Z53" s="79"/>
      <c r="AA53" s="79"/>
      <c r="AB53" s="247"/>
      <c r="AC53" s="247"/>
      <c r="AD53" s="79"/>
      <c r="AE53" s="79"/>
      <c r="AF53" s="18"/>
      <c r="AG53" s="18"/>
      <c r="AH53" s="79"/>
      <c r="AI53" s="79"/>
      <c r="AJ53" s="28"/>
      <c r="AK53" s="208"/>
      <c r="AL53" s="335"/>
      <c r="AM53" s="79"/>
      <c r="AN53" s="247"/>
      <c r="AO53" s="388"/>
      <c r="AP53" s="329"/>
      <c r="AQ53" s="264"/>
      <c r="AR53" s="219"/>
      <c r="AS53" s="208"/>
      <c r="AT53" s="335"/>
      <c r="AU53" s="184"/>
      <c r="AV53" s="68"/>
      <c r="AW53" s="73"/>
      <c r="AX53" s="231"/>
      <c r="AY53" s="184"/>
    </row>
    <row r="54" spans="1:51" ht="12.75">
      <c r="A54" s="19" t="s">
        <v>5</v>
      </c>
      <c r="B54" s="17"/>
      <c r="C54" s="17"/>
      <c r="D54" s="18"/>
      <c r="E54" s="18"/>
      <c r="F54" s="17"/>
      <c r="G54" s="274"/>
      <c r="H54" s="403"/>
      <c r="I54" s="18"/>
      <c r="J54" s="264"/>
      <c r="K54" s="416"/>
      <c r="L54" s="453"/>
      <c r="M54" s="306"/>
      <c r="N54" s="79"/>
      <c r="O54" s="79"/>
      <c r="P54" s="247"/>
      <c r="Q54" s="247"/>
      <c r="R54" s="79"/>
      <c r="S54" s="79"/>
      <c r="T54" s="247"/>
      <c r="U54" s="247"/>
      <c r="V54" s="79"/>
      <c r="W54" s="79"/>
      <c r="X54" s="247"/>
      <c r="Y54" s="247"/>
      <c r="Z54" s="108">
        <f>A4</f>
        <v>25</v>
      </c>
      <c r="AA54" s="108">
        <f>A4/A2</f>
        <v>25</v>
      </c>
      <c r="AB54" s="247"/>
      <c r="AC54" s="247"/>
      <c r="AD54" s="79"/>
      <c r="AE54" s="79"/>
      <c r="AF54" s="18"/>
      <c r="AG54" s="18"/>
      <c r="AH54" s="79"/>
      <c r="AI54" s="79"/>
      <c r="AJ54" s="28"/>
      <c r="AK54" s="208"/>
      <c r="AL54" s="335"/>
      <c r="AM54" s="79"/>
      <c r="AN54" s="247"/>
      <c r="AO54" s="388"/>
      <c r="AP54" s="329"/>
      <c r="AQ54" s="264"/>
      <c r="AR54" s="219"/>
      <c r="AS54" s="208"/>
      <c r="AT54" s="335"/>
      <c r="AU54" s="184"/>
      <c r="AV54" s="68"/>
      <c r="AW54" s="73"/>
      <c r="AX54" s="231"/>
      <c r="AY54" s="184"/>
    </row>
    <row r="55" spans="1:51" ht="12.75">
      <c r="A55" s="19" t="s">
        <v>88</v>
      </c>
      <c r="B55" s="17"/>
      <c r="C55" s="17"/>
      <c r="D55" s="18"/>
      <c r="E55" s="18"/>
      <c r="F55" s="17"/>
      <c r="G55" s="274"/>
      <c r="H55" s="403"/>
      <c r="I55" s="18"/>
      <c r="J55" s="264"/>
      <c r="K55" s="416"/>
      <c r="L55" s="453"/>
      <c r="M55" s="306"/>
      <c r="N55" s="79"/>
      <c r="O55" s="79"/>
      <c r="P55" s="247"/>
      <c r="Q55" s="247"/>
      <c r="R55" s="79"/>
      <c r="S55" s="79"/>
      <c r="T55" s="247"/>
      <c r="U55" s="247"/>
      <c r="V55" s="79"/>
      <c r="W55" s="79"/>
      <c r="X55" s="247"/>
      <c r="Y55" s="247"/>
      <c r="Z55" s="79"/>
      <c r="AA55" s="79"/>
      <c r="AB55" s="108">
        <f>A4*0.75</f>
        <v>18.75</v>
      </c>
      <c r="AC55" s="108">
        <f>(A4*0.75)/A2</f>
        <v>18.75</v>
      </c>
      <c r="AD55" s="79"/>
      <c r="AE55" s="79"/>
      <c r="AF55" s="18"/>
      <c r="AG55" s="18"/>
      <c r="AH55" s="79"/>
      <c r="AI55" s="79"/>
      <c r="AJ55" s="28"/>
      <c r="AK55" s="208"/>
      <c r="AL55" s="335"/>
      <c r="AM55" s="79"/>
      <c r="AN55" s="247"/>
      <c r="AO55" s="388"/>
      <c r="AP55" s="329"/>
      <c r="AQ55" s="264"/>
      <c r="AR55" s="219"/>
      <c r="AS55" s="208"/>
      <c r="AT55" s="335"/>
      <c r="AU55" s="184"/>
      <c r="AV55" s="68"/>
      <c r="AW55" s="73"/>
      <c r="AX55" s="231"/>
      <c r="AY55" s="184"/>
    </row>
    <row r="56" spans="1:51" ht="12.75">
      <c r="A56" s="19" t="s">
        <v>50</v>
      </c>
      <c r="B56" s="17"/>
      <c r="C56" s="17"/>
      <c r="D56" s="18"/>
      <c r="E56" s="18"/>
      <c r="F56" s="17"/>
      <c r="G56" s="274"/>
      <c r="H56" s="403"/>
      <c r="I56" s="18"/>
      <c r="J56" s="264"/>
      <c r="K56" s="416"/>
      <c r="L56" s="453"/>
      <c r="M56" s="306"/>
      <c r="N56" s="79"/>
      <c r="O56" s="79"/>
      <c r="P56" s="247"/>
      <c r="Q56" s="247"/>
      <c r="R56" s="79"/>
      <c r="S56" s="79"/>
      <c r="T56" s="247"/>
      <c r="U56" s="247"/>
      <c r="V56" s="79"/>
      <c r="W56" s="79"/>
      <c r="X56" s="247"/>
      <c r="Y56" s="247"/>
      <c r="Z56" s="79"/>
      <c r="AA56" s="79"/>
      <c r="AB56" s="247"/>
      <c r="AC56" s="247"/>
      <c r="AD56" s="79"/>
      <c r="AE56" s="79"/>
      <c r="AF56" s="18"/>
      <c r="AG56" s="18"/>
      <c r="AH56" s="79"/>
      <c r="AI56" s="79"/>
      <c r="AJ56" s="108">
        <f>IF(A4=0,0,100)</f>
        <v>100</v>
      </c>
      <c r="AK56" s="215">
        <f>AJ56/A2</f>
        <v>100</v>
      </c>
      <c r="AL56" s="242">
        <f>IF(A4=0,0,100)</f>
        <v>100</v>
      </c>
      <c r="AM56" s="127">
        <f>AL56/A2</f>
        <v>100</v>
      </c>
      <c r="AN56" s="108">
        <f>IF(A4=0,0,100)</f>
        <v>100</v>
      </c>
      <c r="AO56" s="443">
        <f>AN56/A2</f>
        <v>100</v>
      </c>
      <c r="AP56" s="222">
        <f>IF(A4=0,0,100)</f>
        <v>100</v>
      </c>
      <c r="AQ56" s="127">
        <f>AP56/A2</f>
        <v>100</v>
      </c>
      <c r="AR56" s="222">
        <f>IF(A4=0,0,100)</f>
        <v>100</v>
      </c>
      <c r="AS56" s="215">
        <f>AR56/A2</f>
        <v>100</v>
      </c>
      <c r="AT56" s="242">
        <f>IF(A4=0,0,100)</f>
        <v>100</v>
      </c>
      <c r="AU56" s="193">
        <f>AT56/A2</f>
        <v>100</v>
      </c>
      <c r="AV56" s="127">
        <f>IF(A4=0,0,100)</f>
        <v>100</v>
      </c>
      <c r="AW56" s="193">
        <f>AV56/A2</f>
        <v>100</v>
      </c>
      <c r="AX56" s="222">
        <f>IF(A4=0,0,100)</f>
        <v>100</v>
      </c>
      <c r="AY56" s="193">
        <f>AX56/A2</f>
        <v>100</v>
      </c>
    </row>
    <row r="57" spans="1:51" ht="13.5" thickBot="1">
      <c r="A57" s="86" t="s">
        <v>55</v>
      </c>
      <c r="B57" s="87"/>
      <c r="C57" s="87"/>
      <c r="D57" s="88"/>
      <c r="E57" s="88"/>
      <c r="F57" s="87"/>
      <c r="G57" s="447"/>
      <c r="H57" s="450"/>
      <c r="I57" s="88"/>
      <c r="J57" s="90"/>
      <c r="K57" s="460"/>
      <c r="L57" s="458"/>
      <c r="M57" s="312"/>
      <c r="N57" s="90"/>
      <c r="O57" s="90"/>
      <c r="P57" s="313"/>
      <c r="Q57" s="313"/>
      <c r="R57" s="90"/>
      <c r="S57" s="90"/>
      <c r="T57" s="313"/>
      <c r="U57" s="313"/>
      <c r="V57" s="82"/>
      <c r="W57" s="82"/>
      <c r="X57" s="313"/>
      <c r="Y57" s="313"/>
      <c r="Z57" s="90"/>
      <c r="AA57" s="90"/>
      <c r="AB57" s="313"/>
      <c r="AC57" s="313"/>
      <c r="AD57" s="90"/>
      <c r="AE57" s="90"/>
      <c r="AF57" s="88"/>
      <c r="AG57" s="88"/>
      <c r="AH57" s="90"/>
      <c r="AI57" s="90"/>
      <c r="AJ57" s="89"/>
      <c r="AK57" s="216"/>
      <c r="AL57" s="243"/>
      <c r="AM57" s="109"/>
      <c r="AN57" s="109">
        <f>IF(A4=0,0,200)</f>
        <v>200</v>
      </c>
      <c r="AO57" s="444">
        <f>AN57/A2</f>
        <v>200</v>
      </c>
      <c r="AP57" s="235"/>
      <c r="AQ57" s="90"/>
      <c r="AR57" s="223"/>
      <c r="AS57" s="216"/>
      <c r="AT57" s="243">
        <f>IF(A4=0,0,200)</f>
        <v>200</v>
      </c>
      <c r="AU57" s="225">
        <f>AT57/A2</f>
        <v>200</v>
      </c>
      <c r="AV57" s="109">
        <f>IF(A4=0,0,200)</f>
        <v>200</v>
      </c>
      <c r="AW57" s="225">
        <f>AV57/A2</f>
        <v>200</v>
      </c>
      <c r="AX57" s="235"/>
      <c r="AY57" s="194"/>
    </row>
    <row r="58" spans="1:51" ht="13.5" thickTop="1">
      <c r="A58" s="91"/>
      <c r="B58" s="92"/>
      <c r="C58" s="92"/>
      <c r="D58" s="91"/>
      <c r="E58" s="91"/>
      <c r="F58" s="92"/>
      <c r="G58" s="92"/>
      <c r="H58" s="92"/>
      <c r="I58" s="92"/>
      <c r="J58" s="91"/>
      <c r="K58" s="91"/>
      <c r="L58" s="94"/>
      <c r="M58" s="94"/>
      <c r="N58" s="92"/>
      <c r="O58" s="92"/>
      <c r="P58" s="314"/>
      <c r="Q58" s="314"/>
      <c r="R58" s="92"/>
      <c r="S58" s="92"/>
      <c r="T58" s="91"/>
      <c r="U58" s="91"/>
      <c r="V58" s="92"/>
      <c r="W58" s="92"/>
      <c r="X58" s="91"/>
      <c r="Y58" s="91"/>
      <c r="Z58" s="92"/>
      <c r="AA58" s="92"/>
      <c r="AB58" s="91"/>
      <c r="AC58" s="91"/>
      <c r="AD58" s="92"/>
      <c r="AE58" s="92"/>
      <c r="AF58" s="91"/>
      <c r="AG58" s="91"/>
      <c r="AH58" s="92"/>
      <c r="AI58" s="92"/>
      <c r="AJ58" s="93"/>
      <c r="AK58" s="93"/>
      <c r="AL58" s="93"/>
      <c r="AM58" s="93"/>
      <c r="AN58" s="92"/>
      <c r="AO58" s="92"/>
      <c r="AP58" s="92"/>
      <c r="AQ58" s="92"/>
      <c r="AR58" s="92"/>
      <c r="AS58" s="92"/>
      <c r="AT58" s="92"/>
      <c r="AU58" s="92"/>
      <c r="AV58" s="93"/>
      <c r="AW58" s="93"/>
      <c r="AX58" s="93"/>
      <c r="AY58" s="93"/>
    </row>
    <row r="59" ht="12.75">
      <c r="A59" s="26"/>
    </row>
  </sheetData>
  <sheetProtection sheet="1"/>
  <mergeCells count="31">
    <mergeCell ref="AL20:AM20"/>
    <mergeCell ref="AP20:AQ20"/>
    <mergeCell ref="AP19:AW19"/>
    <mergeCell ref="AH20:AI20"/>
    <mergeCell ref="T20:U20"/>
    <mergeCell ref="AL19:AO19"/>
    <mergeCell ref="AF20:AG20"/>
    <mergeCell ref="X20:Y20"/>
    <mergeCell ref="AX19:AY19"/>
    <mergeCell ref="AX20:AY20"/>
    <mergeCell ref="AJ20:AK20"/>
    <mergeCell ref="AN20:AO20"/>
    <mergeCell ref="AV20:AW20"/>
    <mergeCell ref="Z20:AA20"/>
    <mergeCell ref="AB20:AC20"/>
    <mergeCell ref="AR20:AS20"/>
    <mergeCell ref="AT20:AU20"/>
    <mergeCell ref="AJ19:AK19"/>
    <mergeCell ref="B20:C20"/>
    <mergeCell ref="D20:E20"/>
    <mergeCell ref="F20:G20"/>
    <mergeCell ref="J20:K20"/>
    <mergeCell ref="N20:O20"/>
    <mergeCell ref="H20:I20"/>
    <mergeCell ref="L20:M20"/>
    <mergeCell ref="H19:I19"/>
    <mergeCell ref="J19:K19"/>
    <mergeCell ref="P20:Q20"/>
    <mergeCell ref="AD20:AE20"/>
    <mergeCell ref="V20:W20"/>
    <mergeCell ref="R20:S20"/>
  </mergeCells>
  <printOptions gridLines="1" horizontalCentered="1"/>
  <pageMargins left="0.25" right="0.25" top="0.25" bottom="0.25"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indexed="50"/>
  </sheetPr>
  <dimension ref="A1:AW55"/>
  <sheetViews>
    <sheetView zoomScalePageLayoutView="0" workbookViewId="0" topLeftCell="A1">
      <pane xSplit="1" topLeftCell="B1" activePane="topRight" state="frozen"/>
      <selection pane="topLeft" activeCell="A1" sqref="A1"/>
      <selection pane="topRight" activeCell="A2" sqref="A2"/>
    </sheetView>
  </sheetViews>
  <sheetFormatPr defaultColWidth="9.140625" defaultRowHeight="12.75"/>
  <cols>
    <col min="1" max="1" width="53.8515625" style="0" customWidth="1"/>
    <col min="2" max="2" width="13.8515625" style="0" customWidth="1"/>
    <col min="3" max="3" width="16.00390625" style="0" customWidth="1"/>
    <col min="4" max="4" width="14.28125" style="0" customWidth="1"/>
    <col min="5" max="5" width="15.00390625" style="0" customWidth="1"/>
    <col min="6" max="6" width="14.28125" style="0" customWidth="1"/>
    <col min="7" max="13" width="14.7109375" style="0" customWidth="1"/>
    <col min="14" max="14" width="16.7109375" style="0" customWidth="1"/>
    <col min="15" max="15" width="16.140625" style="0" customWidth="1"/>
    <col min="16" max="16" width="14.28125" style="0" customWidth="1"/>
    <col min="17" max="17" width="14.7109375" style="0" customWidth="1"/>
    <col min="18" max="18" width="14.28125" style="0" customWidth="1"/>
    <col min="19" max="19" width="15.28125" style="0" customWidth="1"/>
    <col min="20" max="20" width="14.28125" style="0" customWidth="1"/>
    <col min="21" max="25" width="15.421875" style="0" customWidth="1"/>
    <col min="26" max="26" width="14.28125" style="0" customWidth="1"/>
    <col min="27" max="27" width="15.00390625" style="0" customWidth="1"/>
    <col min="28" max="28" width="14.28125" style="0" customWidth="1"/>
    <col min="29" max="29" width="15.421875" style="0" customWidth="1"/>
    <col min="30" max="30" width="14.28125" style="0" customWidth="1"/>
    <col min="31" max="41" width="15.421875" style="0" customWidth="1"/>
    <col min="42" max="42" width="14.28125" style="0" customWidth="1"/>
    <col min="43" max="43" width="14.7109375" style="0" customWidth="1"/>
    <col min="44" max="44" width="14.28125" style="0" customWidth="1"/>
    <col min="45" max="45" width="14.7109375" style="0" customWidth="1"/>
    <col min="46" max="49" width="14.28125" style="0" customWidth="1"/>
  </cols>
  <sheetData>
    <row r="1" ht="13.5" thickBot="1">
      <c r="A1" s="41" t="s">
        <v>18</v>
      </c>
    </row>
    <row r="2" ht="13.5" thickBot="1">
      <c r="A2" s="195">
        <v>2</v>
      </c>
    </row>
    <row r="3" spans="1:45" ht="13.5" thickBot="1">
      <c r="A3" s="41" t="s">
        <v>19</v>
      </c>
      <c r="C3" s="1"/>
      <c r="E3" s="1"/>
      <c r="G3" s="1"/>
      <c r="H3" s="1"/>
      <c r="I3" s="1"/>
      <c r="J3" s="1"/>
      <c r="K3" s="1"/>
      <c r="L3" s="1"/>
      <c r="M3" s="1"/>
      <c r="Q3" s="1"/>
      <c r="S3" s="1"/>
      <c r="U3" s="1"/>
      <c r="V3" s="1"/>
      <c r="W3" s="1"/>
      <c r="X3" s="1"/>
      <c r="Y3" s="1"/>
      <c r="AA3" s="1"/>
      <c r="AC3" s="1"/>
      <c r="AD3" s="1"/>
      <c r="AL3" s="38"/>
      <c r="AP3" s="1"/>
      <c r="AR3" s="1"/>
      <c r="AS3" s="119"/>
    </row>
    <row r="4" spans="1:44" ht="13.5" thickBot="1">
      <c r="A4" s="196">
        <v>0</v>
      </c>
      <c r="C4" s="1"/>
      <c r="E4" s="1"/>
      <c r="G4" s="1"/>
      <c r="H4" s="1"/>
      <c r="I4" s="1"/>
      <c r="J4" s="1"/>
      <c r="K4" s="1"/>
      <c r="L4" s="1"/>
      <c r="M4" s="1"/>
      <c r="Q4" s="1"/>
      <c r="S4" s="1"/>
      <c r="U4" s="1"/>
      <c r="V4" s="1"/>
      <c r="W4" s="1"/>
      <c r="X4" s="1"/>
      <c r="Y4" s="1"/>
      <c r="AA4" s="1"/>
      <c r="AC4" s="1"/>
      <c r="AD4" s="1"/>
      <c r="AP4" s="1"/>
      <c r="AR4" s="1"/>
    </row>
    <row r="5" spans="1:44" ht="12.75" hidden="1">
      <c r="A5" s="1" t="s">
        <v>33</v>
      </c>
      <c r="B5" s="2">
        <f>A4*1.075</f>
        <v>0</v>
      </c>
      <c r="E5" s="1"/>
      <c r="G5" s="1"/>
      <c r="H5" s="1"/>
      <c r="I5" s="1"/>
      <c r="J5" s="1"/>
      <c r="K5" s="1"/>
      <c r="L5" s="1"/>
      <c r="M5" s="1"/>
      <c r="Q5" s="1"/>
      <c r="S5" s="1"/>
      <c r="U5" s="1"/>
      <c r="V5" s="1"/>
      <c r="W5" s="1"/>
      <c r="X5" s="1"/>
      <c r="Y5" s="1"/>
      <c r="AA5" s="1"/>
      <c r="AC5" s="1"/>
      <c r="AD5" s="1"/>
      <c r="AP5" s="1"/>
      <c r="AR5" s="1"/>
    </row>
    <row r="6" spans="1:44" ht="12.75" hidden="1">
      <c r="A6" s="1" t="s">
        <v>32</v>
      </c>
      <c r="B6" s="2">
        <v>25</v>
      </c>
      <c r="C6" s="1"/>
      <c r="E6" s="1"/>
      <c r="G6" s="1"/>
      <c r="H6" s="1"/>
      <c r="I6" s="1"/>
      <c r="J6" s="1"/>
      <c r="K6" s="1"/>
      <c r="L6" s="1"/>
      <c r="M6" s="1"/>
      <c r="Q6" s="1"/>
      <c r="S6" s="1"/>
      <c r="U6" s="1"/>
      <c r="V6" s="1"/>
      <c r="W6" s="1"/>
      <c r="X6" s="1"/>
      <c r="Y6" s="1"/>
      <c r="AA6" s="1"/>
      <c r="AC6" s="1"/>
      <c r="AD6" s="1"/>
      <c r="AP6" s="1"/>
      <c r="AR6" s="1"/>
    </row>
    <row r="7" spans="1:44" ht="12.75" hidden="1">
      <c r="A7" s="1" t="s">
        <v>82</v>
      </c>
      <c r="B7" s="2">
        <v>25</v>
      </c>
      <c r="C7" s="1"/>
      <c r="E7" s="1"/>
      <c r="G7" s="1"/>
      <c r="H7" s="1"/>
      <c r="I7" s="1"/>
      <c r="J7" s="1"/>
      <c r="K7" s="1"/>
      <c r="L7" s="1"/>
      <c r="M7" s="1"/>
      <c r="Q7" s="1"/>
      <c r="S7" s="1"/>
      <c r="U7" s="1"/>
      <c r="V7" s="1"/>
      <c r="W7" s="1"/>
      <c r="X7" s="1"/>
      <c r="Y7" s="1"/>
      <c r="AA7" s="1"/>
      <c r="AC7" s="1"/>
      <c r="AD7" s="1"/>
      <c r="AP7" s="1"/>
      <c r="AR7" s="1"/>
    </row>
    <row r="8" spans="1:44" ht="12.75" hidden="1">
      <c r="A8" s="1" t="s">
        <v>87</v>
      </c>
      <c r="B8" s="2">
        <v>100</v>
      </c>
      <c r="C8" s="1"/>
      <c r="E8" s="1"/>
      <c r="G8" s="1"/>
      <c r="H8" s="1"/>
      <c r="I8" s="1"/>
      <c r="J8" s="1"/>
      <c r="K8" s="1"/>
      <c r="L8" s="1"/>
      <c r="M8" s="1"/>
      <c r="Q8" s="1"/>
      <c r="S8" s="1"/>
      <c r="U8" s="1"/>
      <c r="V8" s="1"/>
      <c r="W8" s="1"/>
      <c r="X8" s="1"/>
      <c r="Y8" s="1"/>
      <c r="AA8" s="1"/>
      <c r="AC8" s="1"/>
      <c r="AD8" s="1"/>
      <c r="AP8" s="1"/>
      <c r="AR8" s="1"/>
    </row>
    <row r="9" spans="1:44" ht="12.75" hidden="1">
      <c r="A9" s="1" t="s">
        <v>29</v>
      </c>
      <c r="B9" s="2">
        <v>12</v>
      </c>
      <c r="C9" s="1"/>
      <c r="E9" s="1"/>
      <c r="G9" s="1"/>
      <c r="H9" s="1"/>
      <c r="I9" s="1"/>
      <c r="J9" s="1"/>
      <c r="K9" s="1"/>
      <c r="L9" s="1"/>
      <c r="M9" s="1"/>
      <c r="Q9" s="1"/>
      <c r="S9" s="1"/>
      <c r="U9" s="1"/>
      <c r="V9" s="1"/>
      <c r="W9" s="1"/>
      <c r="X9" s="1"/>
      <c r="Y9" s="1"/>
      <c r="AA9" s="1"/>
      <c r="AC9" s="1"/>
      <c r="AD9" s="1"/>
      <c r="AP9" s="1"/>
      <c r="AR9" s="1"/>
    </row>
    <row r="10" spans="1:44" ht="12.75" hidden="1">
      <c r="A10" s="1" t="s">
        <v>28</v>
      </c>
      <c r="B10" s="2">
        <v>150</v>
      </c>
      <c r="C10" s="1">
        <v>100</v>
      </c>
      <c r="E10" s="1"/>
      <c r="G10" s="1"/>
      <c r="H10" s="1"/>
      <c r="I10" s="1"/>
      <c r="J10" s="1"/>
      <c r="K10" s="1"/>
      <c r="L10" s="1"/>
      <c r="M10" s="1"/>
      <c r="Q10" s="1"/>
      <c r="S10" s="1"/>
      <c r="U10" s="1"/>
      <c r="V10" s="1"/>
      <c r="W10" s="1"/>
      <c r="X10" s="1"/>
      <c r="Y10" s="1"/>
      <c r="AA10" s="1"/>
      <c r="AC10" s="1"/>
      <c r="AD10" s="1"/>
      <c r="AP10" s="1"/>
      <c r="AR10" s="1"/>
    </row>
    <row r="11" spans="1:45" ht="12.75" hidden="1">
      <c r="A11" s="1" t="s">
        <v>27</v>
      </c>
      <c r="B11" s="2"/>
      <c r="C11" s="1"/>
      <c r="E11" s="1"/>
      <c r="G11" s="1"/>
      <c r="H11" s="1"/>
      <c r="I11" s="1"/>
      <c r="J11" s="1"/>
      <c r="K11" s="1"/>
      <c r="L11" s="1"/>
      <c r="M11" s="1"/>
      <c r="Q11" s="1"/>
      <c r="S11" s="1"/>
      <c r="U11" s="1"/>
      <c r="V11" s="1"/>
      <c r="W11" s="1"/>
      <c r="X11" s="1"/>
      <c r="Y11" s="1"/>
      <c r="AA11" s="1"/>
      <c r="AC11" s="1"/>
      <c r="AD11" s="1"/>
      <c r="AP11" s="1"/>
      <c r="AR11" s="1"/>
      <c r="AS11" s="38"/>
    </row>
    <row r="12" spans="1:44" ht="12.75" hidden="1">
      <c r="A12" s="1" t="s">
        <v>26</v>
      </c>
      <c r="B12" s="2">
        <v>50</v>
      </c>
      <c r="C12" s="1"/>
      <c r="E12" s="1"/>
      <c r="G12" s="1"/>
      <c r="H12" s="1"/>
      <c r="I12" s="1"/>
      <c r="J12" s="1"/>
      <c r="K12" s="1"/>
      <c r="L12" s="1"/>
      <c r="M12" s="1"/>
      <c r="Q12" s="1"/>
      <c r="S12" s="1"/>
      <c r="U12" s="1"/>
      <c r="V12" s="1"/>
      <c r="W12" s="1"/>
      <c r="X12" s="1"/>
      <c r="Y12" s="1"/>
      <c r="AA12" s="1"/>
      <c r="AC12" s="1"/>
      <c r="AD12" s="1"/>
      <c r="AP12" s="1"/>
      <c r="AR12" s="1"/>
    </row>
    <row r="13" spans="1:44" ht="12.75" hidden="1">
      <c r="A13" s="1" t="s">
        <v>22</v>
      </c>
      <c r="B13" s="2">
        <v>41</v>
      </c>
      <c r="C13" s="1"/>
      <c r="E13" s="1"/>
      <c r="G13" s="1"/>
      <c r="H13" s="1"/>
      <c r="I13" s="1"/>
      <c r="J13" s="1"/>
      <c r="K13" s="1"/>
      <c r="L13" s="1"/>
      <c r="M13" s="1"/>
      <c r="Q13" s="1"/>
      <c r="S13" s="1"/>
      <c r="U13" s="1"/>
      <c r="V13" s="1"/>
      <c r="W13" s="1"/>
      <c r="X13" s="1"/>
      <c r="Y13" s="1"/>
      <c r="AA13" s="1"/>
      <c r="AC13" s="1"/>
      <c r="AD13" s="1"/>
      <c r="AP13" s="1"/>
      <c r="AR13" s="1"/>
    </row>
    <row r="14" spans="1:44" ht="12.75" hidden="1">
      <c r="A14" s="1" t="s">
        <v>74</v>
      </c>
      <c r="B14" s="2">
        <v>5</v>
      </c>
      <c r="C14" s="1"/>
      <c r="E14" s="1"/>
      <c r="G14" s="1"/>
      <c r="H14" s="1"/>
      <c r="I14" s="1"/>
      <c r="J14" s="1"/>
      <c r="K14" s="1"/>
      <c r="L14" s="1"/>
      <c r="M14" s="1"/>
      <c r="Q14" s="1"/>
      <c r="S14" s="1"/>
      <c r="U14" s="1"/>
      <c r="V14" s="1"/>
      <c r="W14" s="1"/>
      <c r="X14" s="1"/>
      <c r="Y14" s="1"/>
      <c r="AA14" s="1"/>
      <c r="AC14" s="1"/>
      <c r="AD14" s="1"/>
      <c r="AP14" s="1"/>
      <c r="AR14" s="1"/>
    </row>
    <row r="15" spans="1:44" ht="12.75" hidden="1">
      <c r="A15" s="1" t="s">
        <v>77</v>
      </c>
      <c r="B15" s="2">
        <v>25</v>
      </c>
      <c r="C15" s="1"/>
      <c r="E15" s="1"/>
      <c r="G15" s="1"/>
      <c r="H15" s="1"/>
      <c r="I15" s="1"/>
      <c r="J15" s="1"/>
      <c r="K15" s="1"/>
      <c r="L15" s="1"/>
      <c r="M15" s="1"/>
      <c r="Q15" s="1"/>
      <c r="S15" s="1"/>
      <c r="U15" s="1"/>
      <c r="V15" s="1"/>
      <c r="W15" s="1"/>
      <c r="X15" s="1"/>
      <c r="Y15" s="1"/>
      <c r="AA15" s="1"/>
      <c r="AC15" s="1"/>
      <c r="AD15" s="1"/>
      <c r="AP15" s="1"/>
      <c r="AR15" s="1"/>
    </row>
    <row r="16" spans="1:44" ht="13.5" hidden="1" thickBot="1">
      <c r="A16" s="1" t="s">
        <v>98</v>
      </c>
      <c r="B16" s="2">
        <v>150</v>
      </c>
      <c r="C16" s="1"/>
      <c r="E16" s="1"/>
      <c r="G16" s="1"/>
      <c r="H16" s="1"/>
      <c r="I16" s="1"/>
      <c r="J16" s="1"/>
      <c r="K16" s="1"/>
      <c r="L16" s="1"/>
      <c r="M16" s="1"/>
      <c r="Q16" s="1"/>
      <c r="S16" s="1"/>
      <c r="U16" s="1"/>
      <c r="V16" s="1"/>
      <c r="W16" s="1"/>
      <c r="X16" s="1"/>
      <c r="Y16" s="1"/>
      <c r="AA16" s="1"/>
      <c r="AC16" s="1"/>
      <c r="AD16" s="1"/>
      <c r="AP16" s="1"/>
      <c r="AR16" s="1"/>
    </row>
    <row r="17" spans="1:44" ht="14.25" thickBot="1" thickTop="1">
      <c r="A17" s="1"/>
      <c r="B17" s="2"/>
      <c r="C17" s="1"/>
      <c r="E17" s="1"/>
      <c r="G17" s="1"/>
      <c r="H17" s="1"/>
      <c r="I17" s="1"/>
      <c r="J17" s="1"/>
      <c r="K17" s="1"/>
      <c r="L17" s="1"/>
      <c r="M17" s="1"/>
      <c r="Q17" s="1"/>
      <c r="S17" s="1"/>
      <c r="U17" s="1"/>
      <c r="V17" s="1"/>
      <c r="W17" s="1"/>
      <c r="X17" s="1"/>
      <c r="Y17" s="1"/>
      <c r="AA17" s="1"/>
      <c r="AC17" s="1"/>
      <c r="AD17" s="1"/>
      <c r="AF17" s="502" t="s">
        <v>95</v>
      </c>
      <c r="AG17" s="503"/>
      <c r="AH17" s="506" t="s">
        <v>115</v>
      </c>
      <c r="AI17" s="507"/>
      <c r="AJ17" s="507"/>
      <c r="AK17" s="508"/>
      <c r="AP17" s="1"/>
      <c r="AR17" s="1"/>
    </row>
    <row r="18" spans="1:44" ht="14.25" customHeight="1" thickBot="1" thickTop="1">
      <c r="A18" s="1"/>
      <c r="C18" s="1"/>
      <c r="E18" s="1"/>
      <c r="G18" s="1"/>
      <c r="H18" s="462" t="s">
        <v>110</v>
      </c>
      <c r="I18" s="463"/>
      <c r="J18" s="462" t="s">
        <v>111</v>
      </c>
      <c r="K18" s="463"/>
      <c r="L18" s="509"/>
      <c r="M18" s="509"/>
      <c r="Q18" s="1"/>
      <c r="S18" s="1"/>
      <c r="U18" s="1"/>
      <c r="V18" s="1"/>
      <c r="W18" s="1"/>
      <c r="X18" s="1"/>
      <c r="Y18" s="1"/>
      <c r="AA18" s="1"/>
      <c r="AC18" s="1"/>
      <c r="AD18" s="510" t="s">
        <v>46</v>
      </c>
      <c r="AE18" s="510"/>
      <c r="AF18" s="504"/>
      <c r="AG18" s="505"/>
      <c r="AH18" s="500" t="s">
        <v>113</v>
      </c>
      <c r="AI18" s="501"/>
      <c r="AJ18" s="500" t="s">
        <v>114</v>
      </c>
      <c r="AK18" s="501"/>
      <c r="AL18" s="498"/>
      <c r="AM18" s="499"/>
      <c r="AP18" s="1"/>
      <c r="AR18" s="1"/>
    </row>
    <row r="19" spans="1:49" ht="42" customHeight="1" thickBot="1" thickTop="1">
      <c r="A19" s="65" t="s">
        <v>92</v>
      </c>
      <c r="B19" s="470" t="s">
        <v>6</v>
      </c>
      <c r="C19" s="470"/>
      <c r="D19" s="471" t="s">
        <v>7</v>
      </c>
      <c r="E19" s="471"/>
      <c r="F19" s="472" t="s">
        <v>20</v>
      </c>
      <c r="G19" s="468"/>
      <c r="H19" s="474" t="s">
        <v>43</v>
      </c>
      <c r="I19" s="474"/>
      <c r="J19" s="473" t="s">
        <v>43</v>
      </c>
      <c r="K19" s="473"/>
      <c r="L19" s="475" t="s">
        <v>97</v>
      </c>
      <c r="M19" s="476"/>
      <c r="N19" s="468" t="s">
        <v>13</v>
      </c>
      <c r="O19" s="469"/>
      <c r="P19" s="464" t="s">
        <v>8</v>
      </c>
      <c r="Q19" s="465"/>
      <c r="R19" s="468" t="s">
        <v>14</v>
      </c>
      <c r="S19" s="469"/>
      <c r="T19" s="464" t="s">
        <v>9</v>
      </c>
      <c r="U19" s="465"/>
      <c r="V19" s="466" t="s">
        <v>39</v>
      </c>
      <c r="W19" s="467"/>
      <c r="X19" s="497" t="s">
        <v>101</v>
      </c>
      <c r="Y19" s="476"/>
      <c r="Z19" s="468" t="s">
        <v>10</v>
      </c>
      <c r="AA19" s="469"/>
      <c r="AB19" s="464" t="s">
        <v>11</v>
      </c>
      <c r="AC19" s="465"/>
      <c r="AD19" s="466" t="s">
        <v>91</v>
      </c>
      <c r="AE19" s="467"/>
      <c r="AF19" s="497" t="s">
        <v>91</v>
      </c>
      <c r="AG19" s="475"/>
      <c r="AH19" s="484" t="s">
        <v>91</v>
      </c>
      <c r="AI19" s="467"/>
      <c r="AJ19" s="497" t="s">
        <v>91</v>
      </c>
      <c r="AK19" s="514"/>
      <c r="AL19" s="512" t="s">
        <v>70</v>
      </c>
      <c r="AM19" s="513"/>
      <c r="AN19" s="497" t="s">
        <v>71</v>
      </c>
      <c r="AO19" s="476"/>
      <c r="AP19" s="466" t="s">
        <v>83</v>
      </c>
      <c r="AQ19" s="467"/>
      <c r="AR19" s="497" t="s">
        <v>12</v>
      </c>
      <c r="AS19" s="476"/>
      <c r="AT19" s="515" t="s">
        <v>84</v>
      </c>
      <c r="AU19" s="515"/>
      <c r="AV19" s="511" t="s">
        <v>73</v>
      </c>
      <c r="AW19" s="511"/>
    </row>
    <row r="20" spans="1:49" ht="25.5" thickBot="1" thickTop="1">
      <c r="A20" s="40" t="s">
        <v>119</v>
      </c>
      <c r="B20" s="11" t="s">
        <v>44</v>
      </c>
      <c r="C20" s="11" t="s">
        <v>45</v>
      </c>
      <c r="D20" s="10" t="s">
        <v>44</v>
      </c>
      <c r="E20" s="10" t="s">
        <v>45</v>
      </c>
      <c r="F20" s="11" t="s">
        <v>44</v>
      </c>
      <c r="G20" s="271" t="s">
        <v>45</v>
      </c>
      <c r="H20" s="439" t="s">
        <v>44</v>
      </c>
      <c r="I20" s="10" t="s">
        <v>45</v>
      </c>
      <c r="J20" s="76" t="s">
        <v>44</v>
      </c>
      <c r="K20" s="440" t="s">
        <v>45</v>
      </c>
      <c r="L20" s="284" t="s">
        <v>44</v>
      </c>
      <c r="M20" s="248" t="s">
        <v>45</v>
      </c>
      <c r="N20" s="76" t="s">
        <v>44</v>
      </c>
      <c r="O20" s="76" t="s">
        <v>45</v>
      </c>
      <c r="P20" s="248" t="s">
        <v>44</v>
      </c>
      <c r="Q20" s="248" t="s">
        <v>45</v>
      </c>
      <c r="R20" s="76" t="s">
        <v>44</v>
      </c>
      <c r="S20" s="76" t="s">
        <v>45</v>
      </c>
      <c r="T20" s="248" t="s">
        <v>44</v>
      </c>
      <c r="U20" s="248" t="s">
        <v>45</v>
      </c>
      <c r="V20" s="76" t="s">
        <v>44</v>
      </c>
      <c r="W20" s="76" t="s">
        <v>45</v>
      </c>
      <c r="X20" s="248" t="s">
        <v>44</v>
      </c>
      <c r="Y20" s="248" t="s">
        <v>45</v>
      </c>
      <c r="Z20" s="76" t="s">
        <v>44</v>
      </c>
      <c r="AA20" s="76" t="s">
        <v>45</v>
      </c>
      <c r="AB20" s="248" t="s">
        <v>44</v>
      </c>
      <c r="AC20" s="248" t="s">
        <v>45</v>
      </c>
      <c r="AD20" s="76" t="s">
        <v>44</v>
      </c>
      <c r="AE20" s="76" t="s">
        <v>45</v>
      </c>
      <c r="AF20" s="248" t="s">
        <v>44</v>
      </c>
      <c r="AG20" s="359" t="s">
        <v>45</v>
      </c>
      <c r="AH20" s="333" t="s">
        <v>44</v>
      </c>
      <c r="AI20" s="76" t="s">
        <v>45</v>
      </c>
      <c r="AJ20" s="248" t="s">
        <v>44</v>
      </c>
      <c r="AK20" s="385" t="s">
        <v>45</v>
      </c>
      <c r="AL20" s="431" t="s">
        <v>44</v>
      </c>
      <c r="AM20" s="356" t="s">
        <v>45</v>
      </c>
      <c r="AN20" s="248" t="s">
        <v>44</v>
      </c>
      <c r="AO20" s="248" t="s">
        <v>45</v>
      </c>
      <c r="AP20" s="76" t="s">
        <v>44</v>
      </c>
      <c r="AQ20" s="76" t="s">
        <v>45</v>
      </c>
      <c r="AR20" s="248" t="s">
        <v>44</v>
      </c>
      <c r="AS20" s="248" t="s">
        <v>45</v>
      </c>
      <c r="AT20" s="76" t="s">
        <v>44</v>
      </c>
      <c r="AU20" s="76" t="s">
        <v>45</v>
      </c>
      <c r="AV20" s="248" t="s">
        <v>44</v>
      </c>
      <c r="AW20" s="248" t="s">
        <v>45</v>
      </c>
    </row>
    <row r="21" spans="1:49" ht="12.75">
      <c r="A21" s="54"/>
      <c r="B21" s="36"/>
      <c r="C21" s="30"/>
      <c r="D21" s="15"/>
      <c r="E21" s="15"/>
      <c r="F21" s="30"/>
      <c r="G21" s="272"/>
      <c r="H21" s="401"/>
      <c r="I21" s="15"/>
      <c r="J21" s="263"/>
      <c r="K21" s="414"/>
      <c r="L21" s="285"/>
      <c r="M21" s="249"/>
      <c r="N21" s="77"/>
      <c r="O21" s="77"/>
      <c r="P21" s="249"/>
      <c r="Q21" s="249"/>
      <c r="R21" s="77"/>
      <c r="S21" s="77"/>
      <c r="T21" s="249"/>
      <c r="U21" s="249"/>
      <c r="V21" s="77"/>
      <c r="W21" s="77"/>
      <c r="X21" s="249"/>
      <c r="Y21" s="249"/>
      <c r="Z21" s="77"/>
      <c r="AA21" s="77"/>
      <c r="AB21" s="249"/>
      <c r="AC21" s="249"/>
      <c r="AD21" s="77"/>
      <c r="AE21" s="77"/>
      <c r="AF21" s="249"/>
      <c r="AG21" s="360"/>
      <c r="AH21" s="373"/>
      <c r="AI21" s="77"/>
      <c r="AJ21" s="249"/>
      <c r="AK21" s="386"/>
      <c r="AL21" s="380"/>
      <c r="AM21" s="77"/>
      <c r="AN21" s="249"/>
      <c r="AO21" s="249"/>
      <c r="AP21" s="77"/>
      <c r="AQ21" s="77"/>
      <c r="AR21" s="249"/>
      <c r="AS21" s="344"/>
      <c r="AT21" s="77"/>
      <c r="AU21" s="77"/>
      <c r="AV21" s="249"/>
      <c r="AW21" s="316"/>
    </row>
    <row r="22" spans="1:49" ht="12.75">
      <c r="A22" s="55" t="s">
        <v>47</v>
      </c>
      <c r="B22" s="46">
        <f>A4+B5+B7+B14+IF(A4=0,-30,0)</f>
        <v>0</v>
      </c>
      <c r="C22" s="47">
        <f>B22*1.03</f>
        <v>0</v>
      </c>
      <c r="D22" s="48">
        <f>A4+B5+B6+B7+B14</f>
        <v>55</v>
      </c>
      <c r="E22" s="48">
        <f>D22*1.03</f>
        <v>56.65</v>
      </c>
      <c r="F22" s="47">
        <f>A4+B5+B6+B7+B14</f>
        <v>55</v>
      </c>
      <c r="G22" s="273">
        <f>F22*1.03</f>
        <v>56.65</v>
      </c>
      <c r="H22" s="402">
        <f>A4+B5+B6+B7+C10+B14</f>
        <v>155</v>
      </c>
      <c r="I22" s="48">
        <f>H22*1.03</f>
        <v>159.65</v>
      </c>
      <c r="J22" s="78">
        <f>A4+B5+B6+B7+B10+B14</f>
        <v>205</v>
      </c>
      <c r="K22" s="415">
        <f>J22*1.03</f>
        <v>211.15</v>
      </c>
      <c r="L22" s="286">
        <f>B16</f>
        <v>150</v>
      </c>
      <c r="M22" s="250">
        <f>L22*1.03</f>
        <v>154.5</v>
      </c>
      <c r="N22" s="78">
        <f>A4</f>
        <v>0</v>
      </c>
      <c r="O22" s="78">
        <f>N22/A2</f>
        <v>0</v>
      </c>
      <c r="P22" s="250">
        <f>A4+B5+B6+B7+B14</f>
        <v>55</v>
      </c>
      <c r="Q22" s="250">
        <f>P22*1.03</f>
        <v>56.65</v>
      </c>
      <c r="R22" s="78">
        <f>A4+B5+B6+B7+B14</f>
        <v>55</v>
      </c>
      <c r="S22" s="78">
        <f>R22*1.03</f>
        <v>56.65</v>
      </c>
      <c r="T22" s="250">
        <f>A4+B5+B6+B7+B14</f>
        <v>55</v>
      </c>
      <c r="U22" s="250">
        <f>T22*1.03</f>
        <v>56.65</v>
      </c>
      <c r="V22" s="78">
        <f>A4+B5+B6+B7+B12+B14</f>
        <v>105</v>
      </c>
      <c r="W22" s="78">
        <f>V22*1.03</f>
        <v>108.15</v>
      </c>
      <c r="X22" s="250">
        <f>A4+B5+B6+B7+B14</f>
        <v>55</v>
      </c>
      <c r="Y22" s="250">
        <f>X22*1.03</f>
        <v>56.65</v>
      </c>
      <c r="Z22" s="78">
        <f>A4+B5+B6+B7+B14</f>
        <v>55</v>
      </c>
      <c r="AA22" s="78">
        <f>Z22*1.03</f>
        <v>56.65</v>
      </c>
      <c r="AB22" s="250">
        <f>A4+B5+B6+B7+B14</f>
        <v>55</v>
      </c>
      <c r="AC22" s="250">
        <f>AB22*1.03</f>
        <v>56.65</v>
      </c>
      <c r="AD22" s="78">
        <f>A4+B5+B6+B7+B8+B9</f>
        <v>162</v>
      </c>
      <c r="AE22" s="78">
        <f>AD22*1.03</f>
        <v>166.86</v>
      </c>
      <c r="AF22" s="250">
        <f>A4+B5+B6+B7+B8+B9+B14</f>
        <v>167</v>
      </c>
      <c r="AG22" s="361">
        <f>AF22*1.03</f>
        <v>172.01</v>
      </c>
      <c r="AH22" s="374">
        <f>A4+B5+B6+B7+B8+B9+B14</f>
        <v>167</v>
      </c>
      <c r="AI22" s="78">
        <f>AH22*1.03</f>
        <v>172.01</v>
      </c>
      <c r="AJ22" s="342">
        <f>A4+B5+B6+B7+B8+B9+B14+B15</f>
        <v>192</v>
      </c>
      <c r="AK22" s="387">
        <f>AJ22*1.03</f>
        <v>197.76</v>
      </c>
      <c r="AL22" s="381">
        <f>A4+B5+B7+B14</f>
        <v>30</v>
      </c>
      <c r="AM22" s="78">
        <f>AL22*1.03</f>
        <v>30.900000000000002</v>
      </c>
      <c r="AN22" s="250">
        <f>A4</f>
        <v>0</v>
      </c>
      <c r="AO22" s="250">
        <f>AN22*1.03</f>
        <v>0</v>
      </c>
      <c r="AP22" s="78">
        <f>B13</f>
        <v>41</v>
      </c>
      <c r="AQ22" s="78">
        <f>AP22*1.03</f>
        <v>42.230000000000004</v>
      </c>
      <c r="AR22" s="250">
        <f>A4+B5+B6+B7+B13+B14</f>
        <v>96</v>
      </c>
      <c r="AS22" s="345">
        <f>AR22*1.03</f>
        <v>98.88</v>
      </c>
      <c r="AT22" s="78">
        <f>A4+B5+B6+B7+B14</f>
        <v>55</v>
      </c>
      <c r="AU22" s="78">
        <f>AT22*1.03</f>
        <v>56.65</v>
      </c>
      <c r="AV22" s="250">
        <f>A4</f>
        <v>0</v>
      </c>
      <c r="AW22" s="353">
        <f>AV22*1.03</f>
        <v>0</v>
      </c>
    </row>
    <row r="23" spans="1:49" ht="12.75">
      <c r="A23" s="55"/>
      <c r="B23" s="37"/>
      <c r="C23" s="17"/>
      <c r="D23" s="18"/>
      <c r="E23" s="18"/>
      <c r="F23" s="17"/>
      <c r="G23" s="274"/>
      <c r="H23" s="403"/>
      <c r="I23" s="18"/>
      <c r="J23" s="264"/>
      <c r="K23" s="416"/>
      <c r="L23" s="287"/>
      <c r="M23" s="247"/>
      <c r="N23" s="79"/>
      <c r="O23" s="79"/>
      <c r="P23" s="247"/>
      <c r="Q23" s="247"/>
      <c r="R23" s="79"/>
      <c r="S23" s="79"/>
      <c r="T23" s="247"/>
      <c r="U23" s="247"/>
      <c r="V23" s="79"/>
      <c r="W23" s="79"/>
      <c r="X23" s="247"/>
      <c r="Y23" s="247"/>
      <c r="Z23" s="79"/>
      <c r="AA23" s="79"/>
      <c r="AB23" s="247"/>
      <c r="AC23" s="247"/>
      <c r="AD23" s="79"/>
      <c r="AE23" s="79"/>
      <c r="AF23" s="247"/>
      <c r="AG23" s="362"/>
      <c r="AH23" s="335"/>
      <c r="AI23" s="79"/>
      <c r="AJ23" s="247"/>
      <c r="AK23" s="388"/>
      <c r="AL23" s="231"/>
      <c r="AM23" s="79"/>
      <c r="AN23" s="247"/>
      <c r="AO23" s="247"/>
      <c r="AP23" s="79"/>
      <c r="AQ23" s="79"/>
      <c r="AR23" s="247"/>
      <c r="AS23" s="346"/>
      <c r="AT23" s="79"/>
      <c r="AU23" s="79"/>
      <c r="AV23" s="247"/>
      <c r="AW23" s="317"/>
    </row>
    <row r="24" spans="1:49" ht="12.75">
      <c r="A24" s="56" t="s">
        <v>72</v>
      </c>
      <c r="B24" s="43"/>
      <c r="C24" s="44">
        <f>C26+C47</f>
        <v>0</v>
      </c>
      <c r="D24" s="45"/>
      <c r="E24" s="45">
        <f>E26+E44</f>
        <v>55.825</v>
      </c>
      <c r="F24" s="44"/>
      <c r="G24" s="275">
        <f>G26+G47</f>
        <v>28.325</v>
      </c>
      <c r="H24" s="404"/>
      <c r="I24" s="45">
        <f>I26+I47</f>
        <v>79.825</v>
      </c>
      <c r="J24" s="80"/>
      <c r="K24" s="417">
        <f>K26+K47</f>
        <v>105.575</v>
      </c>
      <c r="L24" s="288"/>
      <c r="M24" s="251">
        <f>M26+M47</f>
        <v>77.25</v>
      </c>
      <c r="N24" s="80"/>
      <c r="O24" s="80">
        <f>O28+O46+O47+O48</f>
        <v>0</v>
      </c>
      <c r="P24" s="251"/>
      <c r="Q24" s="251">
        <f>Q26+Q44</f>
        <v>28.325</v>
      </c>
      <c r="R24" s="80"/>
      <c r="S24" s="80">
        <f>S26+S44</f>
        <v>28.325</v>
      </c>
      <c r="T24" s="251"/>
      <c r="U24" s="251">
        <f>U26+U44</f>
        <v>28.325</v>
      </c>
      <c r="V24" s="80"/>
      <c r="W24" s="80">
        <f>W26+W44</f>
        <v>54.075</v>
      </c>
      <c r="X24" s="251"/>
      <c r="Y24" s="251">
        <f>Y26+Y44</f>
        <v>28.325</v>
      </c>
      <c r="Z24" s="80"/>
      <c r="AA24" s="80">
        <f>AA26+AA44</f>
        <v>28.325</v>
      </c>
      <c r="AB24" s="251"/>
      <c r="AC24" s="251">
        <f>AC26+AC44</f>
        <v>28.325</v>
      </c>
      <c r="AD24" s="80"/>
      <c r="AE24" s="80">
        <f>AE26+AE40</f>
        <v>83.43</v>
      </c>
      <c r="AF24" s="251"/>
      <c r="AG24" s="363">
        <f>AG26+AG44</f>
        <v>86.005</v>
      </c>
      <c r="AH24" s="375"/>
      <c r="AI24" s="80">
        <f>AI26+AI44</f>
        <v>86.005</v>
      </c>
      <c r="AJ24" s="251"/>
      <c r="AK24" s="389">
        <f>AK26+AK44</f>
        <v>86.38</v>
      </c>
      <c r="AL24" s="382"/>
      <c r="AM24" s="80">
        <f>AM26+AM44</f>
        <v>15.450000000000001</v>
      </c>
      <c r="AN24" s="251"/>
      <c r="AO24" s="251">
        <f>AO28+AO47</f>
        <v>0</v>
      </c>
      <c r="AP24" s="80"/>
      <c r="AQ24" s="80">
        <f>AQ26</f>
        <v>21.115000000000002</v>
      </c>
      <c r="AR24" s="251"/>
      <c r="AS24" s="347">
        <f>AS26+AS47</f>
        <v>49.44</v>
      </c>
      <c r="AT24" s="80"/>
      <c r="AU24" s="80">
        <f>E26+E44</f>
        <v>55.825</v>
      </c>
      <c r="AV24" s="251"/>
      <c r="AW24" s="318">
        <f>AW26+AW44</f>
        <v>0</v>
      </c>
    </row>
    <row r="25" spans="1:49" ht="13.5" thickBot="1">
      <c r="A25" s="155"/>
      <c r="B25" s="49"/>
      <c r="C25" s="50"/>
      <c r="D25" s="51"/>
      <c r="E25" s="51"/>
      <c r="F25" s="50"/>
      <c r="G25" s="276"/>
      <c r="H25" s="405"/>
      <c r="I25" s="51"/>
      <c r="J25" s="265"/>
      <c r="K25" s="418"/>
      <c r="L25" s="289"/>
      <c r="M25" s="252"/>
      <c r="N25" s="82"/>
      <c r="O25" s="82"/>
      <c r="P25" s="252"/>
      <c r="Q25" s="252"/>
      <c r="R25" s="82"/>
      <c r="S25" s="82"/>
      <c r="T25" s="252"/>
      <c r="U25" s="252"/>
      <c r="V25" s="82"/>
      <c r="W25" s="82"/>
      <c r="X25" s="252"/>
      <c r="Y25" s="252"/>
      <c r="Z25" s="82"/>
      <c r="AA25" s="82"/>
      <c r="AB25" s="252"/>
      <c r="AC25" s="252"/>
      <c r="AD25" s="82"/>
      <c r="AE25" s="82"/>
      <c r="AF25" s="252"/>
      <c r="AG25" s="364"/>
      <c r="AH25" s="336"/>
      <c r="AI25" s="82"/>
      <c r="AJ25" s="252"/>
      <c r="AK25" s="390"/>
      <c r="AL25" s="229"/>
      <c r="AM25" s="82"/>
      <c r="AN25" s="252"/>
      <c r="AO25" s="252"/>
      <c r="AP25" s="82"/>
      <c r="AQ25" s="82"/>
      <c r="AR25" s="252"/>
      <c r="AS25" s="348"/>
      <c r="AT25" s="82"/>
      <c r="AU25" s="82"/>
      <c r="AV25" s="252"/>
      <c r="AW25" s="319"/>
    </row>
    <row r="26" spans="1:49" ht="13.5" thickBot="1">
      <c r="A26" s="158" t="s">
        <v>24</v>
      </c>
      <c r="B26" s="145">
        <f>SUM(B28:B40)</f>
        <v>0</v>
      </c>
      <c r="C26" s="145">
        <f>SUM(C27:C40)</f>
        <v>0</v>
      </c>
      <c r="D26" s="147">
        <f aca="true" t="shared" si="0" ref="D26:K26">SUM(D28:D40)</f>
        <v>55</v>
      </c>
      <c r="E26" s="147">
        <f t="shared" si="0"/>
        <v>55.825</v>
      </c>
      <c r="F26" s="145">
        <f>SUM(F28:F40)</f>
        <v>55</v>
      </c>
      <c r="G26" s="277">
        <f t="shared" si="0"/>
        <v>28.325</v>
      </c>
      <c r="H26" s="406">
        <f>SUM(H28:H40)</f>
        <v>155</v>
      </c>
      <c r="I26" s="147">
        <f>SUM(I28:I40)</f>
        <v>79.825</v>
      </c>
      <c r="J26" s="266">
        <f t="shared" si="0"/>
        <v>205</v>
      </c>
      <c r="K26" s="419">
        <f t="shared" si="0"/>
        <v>105.575</v>
      </c>
      <c r="L26" s="290">
        <f>SUM(L28:L40)</f>
        <v>150</v>
      </c>
      <c r="M26" s="254">
        <f>SUM(M28:M38)</f>
        <v>77.25</v>
      </c>
      <c r="N26" s="150"/>
      <c r="O26" s="150"/>
      <c r="P26" s="253">
        <f>SUM(P28:P40)</f>
        <v>55</v>
      </c>
      <c r="Q26" s="253">
        <f>SUM(Q28:Q40)</f>
        <v>28.325</v>
      </c>
      <c r="R26" s="150">
        <f>SUM(R28:R40)</f>
        <v>55</v>
      </c>
      <c r="S26" s="150">
        <f aca="true" t="shared" si="1" ref="S26:Z26">SUM(S27:S40)</f>
        <v>28.325</v>
      </c>
      <c r="T26" s="253">
        <f t="shared" si="1"/>
        <v>55</v>
      </c>
      <c r="U26" s="253">
        <f t="shared" si="1"/>
        <v>28.325</v>
      </c>
      <c r="V26" s="150">
        <f t="shared" si="1"/>
        <v>105</v>
      </c>
      <c r="W26" s="150">
        <f t="shared" si="1"/>
        <v>54.075</v>
      </c>
      <c r="X26" s="253">
        <f t="shared" si="1"/>
        <v>55</v>
      </c>
      <c r="Y26" s="253">
        <f t="shared" si="1"/>
        <v>28.325</v>
      </c>
      <c r="Z26" s="150">
        <f t="shared" si="1"/>
        <v>55</v>
      </c>
      <c r="AA26" s="150">
        <f>SUM(AA28:AA40)</f>
        <v>28.325</v>
      </c>
      <c r="AB26" s="253">
        <f aca="true" t="shared" si="2" ref="AB26:AG26">SUM(AB27:AB40)</f>
        <v>55</v>
      </c>
      <c r="AC26" s="253">
        <f t="shared" si="2"/>
        <v>28.325</v>
      </c>
      <c r="AD26" s="150">
        <f t="shared" si="2"/>
        <v>162</v>
      </c>
      <c r="AE26" s="150">
        <f t="shared" si="2"/>
        <v>83.43</v>
      </c>
      <c r="AF26" s="253">
        <f t="shared" si="2"/>
        <v>167</v>
      </c>
      <c r="AG26" s="365">
        <f t="shared" si="2"/>
        <v>86.005</v>
      </c>
      <c r="AH26" s="337">
        <f>SUM(AF27:AF40)</f>
        <v>167</v>
      </c>
      <c r="AI26" s="150">
        <f>SUM(AI27:AI40)</f>
        <v>86.005</v>
      </c>
      <c r="AJ26" s="253">
        <f>SUM(AH27:AH40)</f>
        <v>167</v>
      </c>
      <c r="AK26" s="391">
        <f>SUM(AK27:AK40)</f>
        <v>86.38</v>
      </c>
      <c r="AL26" s="230">
        <f>SUM(AL27:AL40)</f>
        <v>30</v>
      </c>
      <c r="AM26" s="150">
        <f>SUM(AM27:AM40)</f>
        <v>15.450000000000001</v>
      </c>
      <c r="AN26" s="253"/>
      <c r="AO26" s="253"/>
      <c r="AP26" s="150">
        <f>SUM(AP27:AP40)</f>
        <v>41</v>
      </c>
      <c r="AQ26" s="150">
        <f>SUM(AQ27:AQ40)</f>
        <v>21.115000000000002</v>
      </c>
      <c r="AR26" s="253">
        <f>SUM(AR27:AR40)</f>
        <v>96</v>
      </c>
      <c r="AS26" s="253">
        <f>SUM(AS27:AS40)</f>
        <v>49.44</v>
      </c>
      <c r="AT26" s="159">
        <f>SUM(AT28:AT40)</f>
        <v>55</v>
      </c>
      <c r="AU26" s="159">
        <f>SUM(AU28:AU40)</f>
        <v>28.325</v>
      </c>
      <c r="AV26" s="253">
        <f>SUM(AV28:AV40)</f>
        <v>0</v>
      </c>
      <c r="AW26" s="320">
        <f>SUM(AW28:AW40)</f>
        <v>0</v>
      </c>
    </row>
    <row r="27" spans="1:49" ht="12.75">
      <c r="A27" s="156" t="s">
        <v>25</v>
      </c>
      <c r="B27" s="136"/>
      <c r="C27" s="13"/>
      <c r="D27" s="14"/>
      <c r="E27" s="14"/>
      <c r="F27" s="13"/>
      <c r="G27" s="278"/>
      <c r="H27" s="407"/>
      <c r="I27" s="14"/>
      <c r="J27" s="267"/>
      <c r="K27" s="420"/>
      <c r="L27" s="291"/>
      <c r="M27" s="255"/>
      <c r="N27" s="85"/>
      <c r="O27" s="85"/>
      <c r="P27" s="255"/>
      <c r="Q27" s="255"/>
      <c r="R27" s="85"/>
      <c r="S27" s="85"/>
      <c r="T27" s="255"/>
      <c r="U27" s="255"/>
      <c r="V27" s="85"/>
      <c r="W27" s="85"/>
      <c r="X27" s="255"/>
      <c r="Y27" s="255"/>
      <c r="Z27" s="85"/>
      <c r="AA27" s="85"/>
      <c r="AB27" s="255"/>
      <c r="AC27" s="255"/>
      <c r="AD27" s="85"/>
      <c r="AE27" s="85"/>
      <c r="AF27" s="255"/>
      <c r="AG27" s="366"/>
      <c r="AH27" s="334"/>
      <c r="AI27" s="85"/>
      <c r="AJ27" s="255"/>
      <c r="AK27" s="392"/>
      <c r="AL27" s="227"/>
      <c r="AM27" s="85"/>
      <c r="AN27" s="255"/>
      <c r="AO27" s="255"/>
      <c r="AP27" s="85"/>
      <c r="AQ27" s="85"/>
      <c r="AR27" s="255"/>
      <c r="AS27" s="349"/>
      <c r="AT27" s="85"/>
      <c r="AU27" s="85"/>
      <c r="AV27" s="255"/>
      <c r="AW27" s="321"/>
    </row>
    <row r="28" spans="1:49" ht="12.75">
      <c r="A28" s="58" t="s">
        <v>40</v>
      </c>
      <c r="B28" s="120"/>
      <c r="C28" s="108">
        <f>(C22-B22)/A2</f>
        <v>0</v>
      </c>
      <c r="D28" s="18"/>
      <c r="E28" s="18">
        <f>(E22-B22)/A2</f>
        <v>28.325</v>
      </c>
      <c r="F28" s="17"/>
      <c r="G28" s="274">
        <f>(G22-F22)/A2</f>
        <v>0.8249999999999993</v>
      </c>
      <c r="H28" s="403"/>
      <c r="I28" s="18">
        <f>(I22-H22)/A2</f>
        <v>2.325000000000003</v>
      </c>
      <c r="J28" s="264"/>
      <c r="K28" s="416">
        <f>(K22-J22)/A2</f>
        <v>3.075000000000003</v>
      </c>
      <c r="L28" s="287"/>
      <c r="M28" s="247">
        <f>(M22-L22)/A2</f>
        <v>2.25</v>
      </c>
      <c r="N28" s="121"/>
      <c r="O28" s="108">
        <f>(A4*0.04)/A2</f>
        <v>0</v>
      </c>
      <c r="P28" s="247"/>
      <c r="Q28" s="247">
        <f>(Q22-P22)/A2</f>
        <v>0.8249999999999993</v>
      </c>
      <c r="R28" s="79"/>
      <c r="S28" s="79">
        <f>(S22-R22)/A2</f>
        <v>0.8249999999999993</v>
      </c>
      <c r="T28" s="247"/>
      <c r="U28" s="247">
        <f>(U22-T22)/A2</f>
        <v>0.8249999999999993</v>
      </c>
      <c r="V28" s="79"/>
      <c r="W28" s="79">
        <f>(W22-V22)/A2</f>
        <v>1.5750000000000028</v>
      </c>
      <c r="X28" s="247"/>
      <c r="Y28" s="247">
        <f>(Y22-X22)/A2</f>
        <v>0.8249999999999993</v>
      </c>
      <c r="Z28" s="79"/>
      <c r="AA28" s="79">
        <f>(AA22-Z22)/A2</f>
        <v>0.8249999999999993</v>
      </c>
      <c r="AB28" s="247"/>
      <c r="AC28" s="247">
        <f>(AC22-AB22)/A2</f>
        <v>0.8249999999999993</v>
      </c>
      <c r="AD28" s="79"/>
      <c r="AE28" s="79">
        <f>(AE22-AD22)/A2</f>
        <v>2.430000000000007</v>
      </c>
      <c r="AF28" s="247"/>
      <c r="AG28" s="362">
        <f>(AG22-AF22)/A2</f>
        <v>2.5049999999999955</v>
      </c>
      <c r="AH28" s="335"/>
      <c r="AI28" s="79">
        <f>(AI22-AH22)/A2</f>
        <v>2.5049999999999955</v>
      </c>
      <c r="AJ28" s="247"/>
      <c r="AK28" s="388">
        <f>(AK22-AJ22)/A2</f>
        <v>2.8799999999999955</v>
      </c>
      <c r="AL28" s="231"/>
      <c r="AM28" s="79">
        <f>(AM22-AL22)/A2</f>
        <v>0.45000000000000107</v>
      </c>
      <c r="AN28" s="247"/>
      <c r="AO28" s="247">
        <f>(AO22-AN22)/A2</f>
        <v>0</v>
      </c>
      <c r="AP28" s="79"/>
      <c r="AQ28" s="79">
        <f>(AQ22-AP22)/A2</f>
        <v>0.615000000000002</v>
      </c>
      <c r="AR28" s="247"/>
      <c r="AS28" s="346">
        <f>(AS22-AR22)/A2</f>
        <v>1.4399999999999977</v>
      </c>
      <c r="AT28" s="79"/>
      <c r="AU28" s="79">
        <f>(AU22-AT22)/A2</f>
        <v>0.8249999999999993</v>
      </c>
      <c r="AV28" s="247"/>
      <c r="AW28" s="317">
        <f>(AW22-AV22)/A2</f>
        <v>0</v>
      </c>
    </row>
    <row r="29" spans="1:49" ht="12.75">
      <c r="A29" s="59" t="s">
        <v>85</v>
      </c>
      <c r="B29" s="37"/>
      <c r="C29" s="17"/>
      <c r="D29" s="108">
        <f>B6</f>
        <v>25</v>
      </c>
      <c r="E29" s="108">
        <f>B6/A2</f>
        <v>12.5</v>
      </c>
      <c r="F29" s="108">
        <f>B6</f>
        <v>25</v>
      </c>
      <c r="G29" s="215">
        <f>B6/A2</f>
        <v>12.5</v>
      </c>
      <c r="H29" s="403">
        <f>B6</f>
        <v>25</v>
      </c>
      <c r="I29" s="18">
        <f>B6/A2</f>
        <v>12.5</v>
      </c>
      <c r="J29" s="264">
        <f>B6</f>
        <v>25</v>
      </c>
      <c r="K29" s="416">
        <f>B6/A2</f>
        <v>12.5</v>
      </c>
      <c r="L29" s="287"/>
      <c r="M29" s="247"/>
      <c r="N29" s="79"/>
      <c r="O29" s="79"/>
      <c r="P29" s="247">
        <f>B6</f>
        <v>25</v>
      </c>
      <c r="Q29" s="247">
        <f>B6/A2</f>
        <v>12.5</v>
      </c>
      <c r="R29" s="79">
        <f>B6</f>
        <v>25</v>
      </c>
      <c r="S29" s="79">
        <f>B6/A2</f>
        <v>12.5</v>
      </c>
      <c r="T29" s="247">
        <f>B6</f>
        <v>25</v>
      </c>
      <c r="U29" s="247">
        <f>B6/A2</f>
        <v>12.5</v>
      </c>
      <c r="V29" s="79">
        <f>B6</f>
        <v>25</v>
      </c>
      <c r="W29" s="79">
        <f>B6/A2</f>
        <v>12.5</v>
      </c>
      <c r="X29" s="247">
        <f>B6</f>
        <v>25</v>
      </c>
      <c r="Y29" s="247">
        <f>B6/A2</f>
        <v>12.5</v>
      </c>
      <c r="Z29" s="79">
        <f>B6</f>
        <v>25</v>
      </c>
      <c r="AA29" s="79">
        <f>B6/A2</f>
        <v>12.5</v>
      </c>
      <c r="AB29" s="247">
        <f>B6</f>
        <v>25</v>
      </c>
      <c r="AC29" s="247">
        <f>B6/A2</f>
        <v>12.5</v>
      </c>
      <c r="AD29" s="79">
        <f>B6</f>
        <v>25</v>
      </c>
      <c r="AE29" s="79">
        <f>B6/A2</f>
        <v>12.5</v>
      </c>
      <c r="AF29" s="247">
        <f>B6</f>
        <v>25</v>
      </c>
      <c r="AG29" s="362">
        <f>B6/A2</f>
        <v>12.5</v>
      </c>
      <c r="AH29" s="335">
        <f>B6</f>
        <v>25</v>
      </c>
      <c r="AI29" s="79">
        <f>B6/A2</f>
        <v>12.5</v>
      </c>
      <c r="AJ29" s="247">
        <f>B6</f>
        <v>25</v>
      </c>
      <c r="AK29" s="388">
        <f>D6/A2</f>
        <v>0</v>
      </c>
      <c r="AL29" s="231"/>
      <c r="AM29" s="79"/>
      <c r="AN29" s="343"/>
      <c r="AO29" s="343"/>
      <c r="AP29" s="79"/>
      <c r="AQ29" s="79"/>
      <c r="AR29" s="121">
        <f>B6</f>
        <v>25</v>
      </c>
      <c r="AS29" s="131">
        <f>B6/A2</f>
        <v>12.5</v>
      </c>
      <c r="AT29" s="121">
        <f>B6</f>
        <v>25</v>
      </c>
      <c r="AU29" s="126">
        <f>B6/A2</f>
        <v>12.5</v>
      </c>
      <c r="AV29" s="108"/>
      <c r="AW29" s="132"/>
    </row>
    <row r="30" spans="1:49" ht="12.75">
      <c r="A30" s="59" t="s">
        <v>35</v>
      </c>
      <c r="B30" s="37">
        <f>B7+IF(A4=0,-25,0)</f>
        <v>0</v>
      </c>
      <c r="C30" s="17">
        <f>B30/A2</f>
        <v>0</v>
      </c>
      <c r="D30" s="18">
        <f>B7</f>
        <v>25</v>
      </c>
      <c r="E30" s="18">
        <f>B7/A2</f>
        <v>12.5</v>
      </c>
      <c r="F30" s="108">
        <f>B7</f>
        <v>25</v>
      </c>
      <c r="G30" s="215">
        <f>B7/A2</f>
        <v>12.5</v>
      </c>
      <c r="H30" s="403">
        <f>B7</f>
        <v>25</v>
      </c>
      <c r="I30" s="18">
        <f>B7/A2</f>
        <v>12.5</v>
      </c>
      <c r="J30" s="264">
        <f>B7</f>
        <v>25</v>
      </c>
      <c r="K30" s="416">
        <f>B7/A2</f>
        <v>12.5</v>
      </c>
      <c r="L30" s="287"/>
      <c r="M30" s="247"/>
      <c r="N30" s="79"/>
      <c r="O30" s="79"/>
      <c r="P30" s="247">
        <f>B7</f>
        <v>25</v>
      </c>
      <c r="Q30" s="247">
        <f>B7/A2</f>
        <v>12.5</v>
      </c>
      <c r="R30" s="79">
        <f>B7</f>
        <v>25</v>
      </c>
      <c r="S30" s="79">
        <f>B7/A2</f>
        <v>12.5</v>
      </c>
      <c r="T30" s="247">
        <f>B7</f>
        <v>25</v>
      </c>
      <c r="U30" s="247">
        <f>B7/A2</f>
        <v>12.5</v>
      </c>
      <c r="V30" s="79">
        <f>B7</f>
        <v>25</v>
      </c>
      <c r="W30" s="79">
        <f>B7/A2</f>
        <v>12.5</v>
      </c>
      <c r="X30" s="247">
        <f>B7</f>
        <v>25</v>
      </c>
      <c r="Y30" s="247">
        <f>B7/A2</f>
        <v>12.5</v>
      </c>
      <c r="Z30" s="79">
        <f>B7</f>
        <v>25</v>
      </c>
      <c r="AA30" s="79">
        <f>B7/A2</f>
        <v>12.5</v>
      </c>
      <c r="AB30" s="247">
        <f>B7</f>
        <v>25</v>
      </c>
      <c r="AC30" s="247">
        <f>B7/A2</f>
        <v>12.5</v>
      </c>
      <c r="AD30" s="79">
        <f>B7</f>
        <v>25</v>
      </c>
      <c r="AE30" s="79">
        <f>B7/A2</f>
        <v>12.5</v>
      </c>
      <c r="AF30" s="247">
        <f>B7</f>
        <v>25</v>
      </c>
      <c r="AG30" s="362">
        <f>B7/A2</f>
        <v>12.5</v>
      </c>
      <c r="AH30" s="335">
        <f>B7</f>
        <v>25</v>
      </c>
      <c r="AI30" s="79">
        <f>B7/A2</f>
        <v>12.5</v>
      </c>
      <c r="AJ30" s="247">
        <f>B7</f>
        <v>25</v>
      </c>
      <c r="AK30" s="433">
        <f>B7/A2</f>
        <v>12.5</v>
      </c>
      <c r="AL30" s="231">
        <f>B7</f>
        <v>25</v>
      </c>
      <c r="AM30" s="79">
        <f>B7/A2</f>
        <v>12.5</v>
      </c>
      <c r="AN30" s="343"/>
      <c r="AO30" s="343"/>
      <c r="AP30" s="79"/>
      <c r="AQ30" s="79"/>
      <c r="AR30" s="121">
        <f>B7</f>
        <v>25</v>
      </c>
      <c r="AS30" s="131">
        <f>B7/A2</f>
        <v>12.5</v>
      </c>
      <c r="AT30" s="121">
        <f>B7</f>
        <v>25</v>
      </c>
      <c r="AU30" s="126">
        <f>B7/A2</f>
        <v>12.5</v>
      </c>
      <c r="AV30" s="108"/>
      <c r="AW30" s="132"/>
    </row>
    <row r="31" spans="1:49" ht="12.75">
      <c r="A31" s="59" t="s">
        <v>102</v>
      </c>
      <c r="B31" s="37"/>
      <c r="C31" s="17"/>
      <c r="D31" s="18"/>
      <c r="E31" s="18"/>
      <c r="F31" s="17"/>
      <c r="G31" s="274"/>
      <c r="H31" s="403"/>
      <c r="I31" s="18"/>
      <c r="J31" s="264"/>
      <c r="K31" s="416"/>
      <c r="L31" s="287"/>
      <c r="M31" s="247"/>
      <c r="N31" s="79"/>
      <c r="O31" s="79"/>
      <c r="P31" s="247"/>
      <c r="Q31" s="247"/>
      <c r="R31" s="79"/>
      <c r="S31" s="79"/>
      <c r="T31" s="247"/>
      <c r="U31" s="247"/>
      <c r="V31" s="79"/>
      <c r="W31" s="79"/>
      <c r="X31" s="247"/>
      <c r="Y31" s="247"/>
      <c r="Z31" s="79"/>
      <c r="AA31" s="79"/>
      <c r="AB31" s="247"/>
      <c r="AC31" s="247"/>
      <c r="AD31" s="108">
        <f>B8</f>
        <v>100</v>
      </c>
      <c r="AE31" s="121">
        <f>B8/A2</f>
        <v>50</v>
      </c>
      <c r="AF31" s="108">
        <f>B8</f>
        <v>100</v>
      </c>
      <c r="AG31" s="367">
        <f>B8/A2</f>
        <v>50</v>
      </c>
      <c r="AH31" s="428">
        <f>B8</f>
        <v>100</v>
      </c>
      <c r="AI31" s="121">
        <f>B8/A2</f>
        <v>50</v>
      </c>
      <c r="AJ31" s="121">
        <f>B8</f>
        <v>100</v>
      </c>
      <c r="AK31" s="393">
        <f>B8/A2</f>
        <v>50</v>
      </c>
      <c r="AL31" s="231"/>
      <c r="AM31" s="79"/>
      <c r="AN31" s="247"/>
      <c r="AO31" s="247"/>
      <c r="AP31" s="79"/>
      <c r="AQ31" s="79"/>
      <c r="AR31" s="247"/>
      <c r="AS31" s="346"/>
      <c r="AT31" s="79"/>
      <c r="AU31" s="79"/>
      <c r="AV31" s="247"/>
      <c r="AW31" s="317"/>
    </row>
    <row r="32" spans="1:49" ht="12.75">
      <c r="A32" s="59" t="s">
        <v>37</v>
      </c>
      <c r="B32" s="37"/>
      <c r="C32" s="17"/>
      <c r="D32" s="18"/>
      <c r="E32" s="18"/>
      <c r="F32" s="17"/>
      <c r="G32" s="274"/>
      <c r="H32" s="403"/>
      <c r="I32" s="18"/>
      <c r="J32" s="264"/>
      <c r="K32" s="416"/>
      <c r="L32" s="287"/>
      <c r="M32" s="247"/>
      <c r="N32" s="79"/>
      <c r="O32" s="79"/>
      <c r="P32" s="247"/>
      <c r="Q32" s="247"/>
      <c r="R32" s="79"/>
      <c r="S32" s="79"/>
      <c r="T32" s="247"/>
      <c r="U32" s="247"/>
      <c r="V32" s="79"/>
      <c r="W32" s="79"/>
      <c r="X32" s="247"/>
      <c r="Y32" s="247"/>
      <c r="Z32" s="79"/>
      <c r="AA32" s="79"/>
      <c r="AB32" s="247"/>
      <c r="AC32" s="247"/>
      <c r="AD32" s="108">
        <f>B9</f>
        <v>12</v>
      </c>
      <c r="AE32" s="121">
        <f>B9/A2</f>
        <v>6</v>
      </c>
      <c r="AF32" s="108">
        <f>B9</f>
        <v>12</v>
      </c>
      <c r="AG32" s="367">
        <f>B9/A2</f>
        <v>6</v>
      </c>
      <c r="AH32" s="428">
        <f>B9</f>
        <v>12</v>
      </c>
      <c r="AI32" s="121">
        <f>B9/A2</f>
        <v>6</v>
      </c>
      <c r="AJ32" s="121">
        <f>B9</f>
        <v>12</v>
      </c>
      <c r="AK32" s="393">
        <f>B9/A2</f>
        <v>6</v>
      </c>
      <c r="AL32" s="231"/>
      <c r="AM32" s="79"/>
      <c r="AN32" s="247"/>
      <c r="AO32" s="247"/>
      <c r="AP32" s="79"/>
      <c r="AQ32" s="79"/>
      <c r="AR32" s="247"/>
      <c r="AS32" s="346"/>
      <c r="AT32" s="79"/>
      <c r="AU32" s="79"/>
      <c r="AV32" s="247"/>
      <c r="AW32" s="317"/>
    </row>
    <row r="33" spans="1:49" ht="12.75">
      <c r="A33" s="59" t="s">
        <v>112</v>
      </c>
      <c r="B33" s="37"/>
      <c r="C33" s="17"/>
      <c r="D33" s="18"/>
      <c r="E33" s="18"/>
      <c r="F33" s="17"/>
      <c r="G33" s="274"/>
      <c r="H33" s="441">
        <f>C10</f>
        <v>100</v>
      </c>
      <c r="I33" s="442">
        <f>C10/A2</f>
        <v>50</v>
      </c>
      <c r="J33" s="117">
        <f>B10</f>
        <v>150</v>
      </c>
      <c r="K33" s="421">
        <f>B10/A2</f>
        <v>75</v>
      </c>
      <c r="L33" s="287"/>
      <c r="M33" s="247"/>
      <c r="N33" s="79"/>
      <c r="O33" s="79"/>
      <c r="P33" s="247"/>
      <c r="Q33" s="247"/>
      <c r="R33" s="79"/>
      <c r="S33" s="79"/>
      <c r="T33" s="247"/>
      <c r="U33" s="247"/>
      <c r="V33" s="79"/>
      <c r="W33" s="79"/>
      <c r="X33" s="247"/>
      <c r="Y33" s="247"/>
      <c r="Z33" s="79"/>
      <c r="AA33" s="79"/>
      <c r="AB33" s="247"/>
      <c r="AC33" s="247"/>
      <c r="AD33" s="79"/>
      <c r="AE33" s="79"/>
      <c r="AF33" s="247"/>
      <c r="AG33" s="362"/>
      <c r="AH33" s="335"/>
      <c r="AI33" s="79"/>
      <c r="AJ33" s="247"/>
      <c r="AK33" s="388"/>
      <c r="AL33" s="231"/>
      <c r="AM33" s="79"/>
      <c r="AN33" s="247"/>
      <c r="AO33" s="247"/>
      <c r="AP33" s="79"/>
      <c r="AQ33" s="79"/>
      <c r="AR33" s="247"/>
      <c r="AS33" s="346"/>
      <c r="AT33" s="79"/>
      <c r="AU33" s="79"/>
      <c r="AV33" s="247"/>
      <c r="AW33" s="317"/>
    </row>
    <row r="34" spans="1:49" ht="12.75">
      <c r="A34" s="59" t="s">
        <v>49</v>
      </c>
      <c r="B34" s="37"/>
      <c r="C34" s="17"/>
      <c r="D34" s="18"/>
      <c r="E34" s="18"/>
      <c r="F34" s="17"/>
      <c r="G34" s="274"/>
      <c r="H34" s="403"/>
      <c r="I34" s="18"/>
      <c r="J34" s="264"/>
      <c r="K34" s="416"/>
      <c r="L34" s="287"/>
      <c r="M34" s="247"/>
      <c r="N34" s="79"/>
      <c r="O34" s="79"/>
      <c r="P34" s="247"/>
      <c r="Q34" s="247"/>
      <c r="R34" s="79"/>
      <c r="S34" s="79"/>
      <c r="T34" s="247"/>
      <c r="U34" s="247"/>
      <c r="V34" s="108">
        <f>B12</f>
        <v>50</v>
      </c>
      <c r="W34" s="122">
        <f>V34/A2</f>
        <v>25</v>
      </c>
      <c r="X34" s="247"/>
      <c r="Y34" s="247"/>
      <c r="Z34" s="79"/>
      <c r="AA34" s="79"/>
      <c r="AB34" s="247"/>
      <c r="AC34" s="247"/>
      <c r="AD34" s="79"/>
      <c r="AE34" s="79"/>
      <c r="AF34" s="247"/>
      <c r="AG34" s="362"/>
      <c r="AH34" s="335"/>
      <c r="AI34" s="79"/>
      <c r="AJ34" s="247"/>
      <c r="AK34" s="388"/>
      <c r="AL34" s="231"/>
      <c r="AM34" s="79"/>
      <c r="AN34" s="247"/>
      <c r="AO34" s="247"/>
      <c r="AP34" s="79"/>
      <c r="AQ34" s="79"/>
      <c r="AR34" s="247"/>
      <c r="AS34" s="346"/>
      <c r="AT34" s="79"/>
      <c r="AU34" s="79"/>
      <c r="AV34" s="247"/>
      <c r="AW34" s="317"/>
    </row>
    <row r="35" spans="1:49" ht="12.75">
      <c r="A35" s="105" t="s">
        <v>75</v>
      </c>
      <c r="B35" s="97">
        <f>B14+IF(A4=0,-5,0)</f>
        <v>0</v>
      </c>
      <c r="C35" s="23">
        <f>B35/A2</f>
        <v>0</v>
      </c>
      <c r="D35" s="29">
        <f>B14</f>
        <v>5</v>
      </c>
      <c r="E35" s="29">
        <f>B14/A2</f>
        <v>2.5</v>
      </c>
      <c r="F35" s="111">
        <f>B14</f>
        <v>5</v>
      </c>
      <c r="G35" s="240">
        <f>B14/A2</f>
        <v>2.5</v>
      </c>
      <c r="H35" s="435">
        <f>B14</f>
        <v>5</v>
      </c>
      <c r="I35" s="29">
        <f>B14/A2</f>
        <v>2.5</v>
      </c>
      <c r="J35" s="81">
        <f>B14</f>
        <v>5</v>
      </c>
      <c r="K35" s="422">
        <f>B14/A2</f>
        <v>2.5</v>
      </c>
      <c r="L35" s="292"/>
      <c r="M35" s="256"/>
      <c r="N35" s="81"/>
      <c r="O35" s="81"/>
      <c r="P35" s="256">
        <f>B14</f>
        <v>5</v>
      </c>
      <c r="Q35" s="256">
        <f>B14/A2</f>
        <v>2.5</v>
      </c>
      <c r="R35" s="81">
        <f>B14</f>
        <v>5</v>
      </c>
      <c r="S35" s="81">
        <f>B14/A2</f>
        <v>2.5</v>
      </c>
      <c r="T35" s="256">
        <f>B14</f>
        <v>5</v>
      </c>
      <c r="U35" s="256">
        <f>B14/A2</f>
        <v>2.5</v>
      </c>
      <c r="V35" s="81">
        <f>B14</f>
        <v>5</v>
      </c>
      <c r="W35" s="114">
        <f>B14/A2</f>
        <v>2.5</v>
      </c>
      <c r="X35" s="256">
        <f>B14</f>
        <v>5</v>
      </c>
      <c r="Y35" s="256">
        <f>B14/A2</f>
        <v>2.5</v>
      </c>
      <c r="Z35" s="81">
        <f>B14</f>
        <v>5</v>
      </c>
      <c r="AA35" s="81">
        <f>B14/A2</f>
        <v>2.5</v>
      </c>
      <c r="AB35" s="256">
        <f>B14</f>
        <v>5</v>
      </c>
      <c r="AC35" s="256">
        <f>B14/A2</f>
        <v>2.5</v>
      </c>
      <c r="AD35" s="81"/>
      <c r="AE35" s="81"/>
      <c r="AF35" s="256">
        <f>B14</f>
        <v>5</v>
      </c>
      <c r="AG35" s="368">
        <f>B14/A2</f>
        <v>2.5</v>
      </c>
      <c r="AH35" s="376">
        <f>B14</f>
        <v>5</v>
      </c>
      <c r="AI35" s="81">
        <f>B14/A2</f>
        <v>2.5</v>
      </c>
      <c r="AJ35" s="256">
        <f>B14</f>
        <v>5</v>
      </c>
      <c r="AK35" s="394">
        <f>B14/A2</f>
        <v>2.5</v>
      </c>
      <c r="AL35" s="233">
        <f>B14</f>
        <v>5</v>
      </c>
      <c r="AM35" s="81">
        <f>B14/A2</f>
        <v>2.5</v>
      </c>
      <c r="AN35" s="256"/>
      <c r="AO35" s="256"/>
      <c r="AP35" s="81"/>
      <c r="AQ35" s="81"/>
      <c r="AR35" s="256">
        <f>B14</f>
        <v>5</v>
      </c>
      <c r="AS35" s="350">
        <f>B14/A2</f>
        <v>2.5</v>
      </c>
      <c r="AT35" s="111">
        <f>B14</f>
        <v>5</v>
      </c>
      <c r="AU35" s="111">
        <f>B14/A2</f>
        <v>2.5</v>
      </c>
      <c r="AV35" s="111"/>
      <c r="AW35" s="130"/>
    </row>
    <row r="36" spans="1:49" ht="12.75">
      <c r="A36" s="105" t="s">
        <v>79</v>
      </c>
      <c r="B36" s="97"/>
      <c r="C36" s="23"/>
      <c r="D36" s="29"/>
      <c r="E36" s="29"/>
      <c r="F36" s="23"/>
      <c r="G36" s="279"/>
      <c r="H36" s="435"/>
      <c r="I36" s="29"/>
      <c r="J36" s="81"/>
      <c r="K36" s="422"/>
      <c r="L36" s="292"/>
      <c r="M36" s="256"/>
      <c r="N36" s="81"/>
      <c r="O36" s="81"/>
      <c r="P36" s="256"/>
      <c r="Q36" s="256"/>
      <c r="R36" s="81"/>
      <c r="S36" s="81"/>
      <c r="T36" s="256"/>
      <c r="U36" s="256"/>
      <c r="V36" s="81"/>
      <c r="W36" s="114"/>
      <c r="X36" s="256"/>
      <c r="Y36" s="256"/>
      <c r="Z36" s="81"/>
      <c r="AA36" s="81"/>
      <c r="AB36" s="256"/>
      <c r="AC36" s="256"/>
      <c r="AD36" s="81"/>
      <c r="AE36" s="81"/>
      <c r="AF36" s="256"/>
      <c r="AG36" s="368"/>
      <c r="AH36" s="429"/>
      <c r="AI36" s="341"/>
      <c r="AJ36" s="111">
        <f>B15</f>
        <v>25</v>
      </c>
      <c r="AK36" s="395">
        <f>B15/A2</f>
        <v>12.5</v>
      </c>
      <c r="AL36" s="233"/>
      <c r="AM36" s="81"/>
      <c r="AN36" s="256"/>
      <c r="AO36" s="256"/>
      <c r="AP36" s="81"/>
      <c r="AQ36" s="81"/>
      <c r="AR36" s="256"/>
      <c r="AS36" s="350"/>
      <c r="AT36" s="81"/>
      <c r="AU36" s="81"/>
      <c r="AV36" s="256"/>
      <c r="AW36" s="322"/>
    </row>
    <row r="37" spans="1:49" ht="12.75">
      <c r="A37" s="106" t="s">
        <v>41</v>
      </c>
      <c r="B37" s="97"/>
      <c r="C37" s="23"/>
      <c r="D37" s="24"/>
      <c r="E37" s="24"/>
      <c r="F37" s="23"/>
      <c r="G37" s="279"/>
      <c r="H37" s="409"/>
      <c r="I37" s="24"/>
      <c r="J37" s="81"/>
      <c r="K37" s="422"/>
      <c r="L37" s="292"/>
      <c r="M37" s="256"/>
      <c r="N37" s="81"/>
      <c r="O37" s="81"/>
      <c r="P37" s="256"/>
      <c r="Q37" s="256"/>
      <c r="R37" s="81"/>
      <c r="S37" s="81"/>
      <c r="T37" s="256"/>
      <c r="U37" s="256"/>
      <c r="V37" s="81"/>
      <c r="W37" s="81"/>
      <c r="X37" s="256"/>
      <c r="Y37" s="256"/>
      <c r="Z37" s="81"/>
      <c r="AA37" s="81"/>
      <c r="AB37" s="256"/>
      <c r="AC37" s="256"/>
      <c r="AD37" s="81"/>
      <c r="AE37" s="81"/>
      <c r="AF37" s="256"/>
      <c r="AG37" s="368"/>
      <c r="AH37" s="376"/>
      <c r="AI37" s="81"/>
      <c r="AJ37" s="256"/>
      <c r="AK37" s="394"/>
      <c r="AL37" s="233"/>
      <c r="AM37" s="81"/>
      <c r="AN37" s="256"/>
      <c r="AO37" s="256"/>
      <c r="AP37" s="111">
        <f>B13</f>
        <v>41</v>
      </c>
      <c r="AQ37" s="111">
        <f>B13/A2</f>
        <v>20.5</v>
      </c>
      <c r="AR37" s="111">
        <f>B13</f>
        <v>41</v>
      </c>
      <c r="AS37" s="125">
        <f>AR37/A2</f>
        <v>20.5</v>
      </c>
      <c r="AT37" s="81"/>
      <c r="AU37" s="81"/>
      <c r="AV37" s="256"/>
      <c r="AW37" s="322"/>
    </row>
    <row r="38" spans="1:49" ht="12.75">
      <c r="A38" s="107" t="s">
        <v>99</v>
      </c>
      <c r="B38" s="99"/>
      <c r="C38" s="100"/>
      <c r="D38" s="101"/>
      <c r="E38" s="101"/>
      <c r="F38" s="100"/>
      <c r="G38" s="280"/>
      <c r="H38" s="410"/>
      <c r="I38" s="101"/>
      <c r="J38" s="103"/>
      <c r="K38" s="423"/>
      <c r="L38" s="293">
        <f>B16</f>
        <v>150</v>
      </c>
      <c r="M38" s="117">
        <f>B16/A2</f>
        <v>75</v>
      </c>
      <c r="N38" s="103"/>
      <c r="O38" s="103"/>
      <c r="P38" s="260"/>
      <c r="Q38" s="260"/>
      <c r="R38" s="103"/>
      <c r="S38" s="103"/>
      <c r="T38" s="260"/>
      <c r="U38" s="260"/>
      <c r="V38" s="103"/>
      <c r="W38" s="103"/>
      <c r="X38" s="260"/>
      <c r="Y38" s="260"/>
      <c r="Z38" s="103"/>
      <c r="AA38" s="103"/>
      <c r="AB38" s="260"/>
      <c r="AC38" s="260"/>
      <c r="AD38" s="103"/>
      <c r="AE38" s="103"/>
      <c r="AF38" s="260"/>
      <c r="AG38" s="369"/>
      <c r="AH38" s="339"/>
      <c r="AI38" s="103"/>
      <c r="AJ38" s="260"/>
      <c r="AK38" s="396"/>
      <c r="AL38" s="234"/>
      <c r="AM38" s="103"/>
      <c r="AN38" s="260"/>
      <c r="AO38" s="260"/>
      <c r="AP38" s="103"/>
      <c r="AQ38" s="103"/>
      <c r="AR38" s="260"/>
      <c r="AS38" s="351"/>
      <c r="AT38" s="103"/>
      <c r="AU38" s="103"/>
      <c r="AV38" s="260"/>
      <c r="AW38" s="323"/>
    </row>
    <row r="39" spans="1:49" ht="13.5" thickBot="1">
      <c r="A39" s="133"/>
      <c r="B39" s="49"/>
      <c r="C39" s="50"/>
      <c r="D39" s="51"/>
      <c r="E39" s="51"/>
      <c r="F39" s="50"/>
      <c r="G39" s="276"/>
      <c r="H39" s="405"/>
      <c r="I39" s="51"/>
      <c r="J39" s="265"/>
      <c r="K39" s="418"/>
      <c r="L39" s="289"/>
      <c r="M39" s="252"/>
      <c r="N39" s="82"/>
      <c r="O39" s="82"/>
      <c r="P39" s="252"/>
      <c r="Q39" s="252"/>
      <c r="R39" s="82"/>
      <c r="S39" s="82"/>
      <c r="T39" s="252"/>
      <c r="U39" s="252"/>
      <c r="V39" s="82"/>
      <c r="W39" s="82"/>
      <c r="X39" s="252"/>
      <c r="Y39" s="252"/>
      <c r="Z39" s="82"/>
      <c r="AA39" s="82"/>
      <c r="AB39" s="252"/>
      <c r="AC39" s="252"/>
      <c r="AD39" s="82"/>
      <c r="AE39" s="82"/>
      <c r="AF39" s="252"/>
      <c r="AG39" s="364"/>
      <c r="AH39" s="336"/>
      <c r="AI39" s="82"/>
      <c r="AJ39" s="252"/>
      <c r="AK39" s="390"/>
      <c r="AL39" s="229"/>
      <c r="AM39" s="82"/>
      <c r="AN39" s="252"/>
      <c r="AO39" s="252"/>
      <c r="AP39" s="82"/>
      <c r="AQ39" s="82"/>
      <c r="AR39" s="252"/>
      <c r="AS39" s="348"/>
      <c r="AT39" s="82"/>
      <c r="AU39" s="82"/>
      <c r="AV39" s="252"/>
      <c r="AW39" s="319"/>
    </row>
    <row r="40" spans="1:49" ht="13.5" thickBot="1">
      <c r="A40" s="144" t="s">
        <v>38</v>
      </c>
      <c r="B40" s="145">
        <f>A4*1.075</f>
        <v>0</v>
      </c>
      <c r="C40" s="145">
        <f>(A4*1.075)/A2</f>
        <v>0</v>
      </c>
      <c r="D40" s="146">
        <f>A4*1.075</f>
        <v>0</v>
      </c>
      <c r="E40" s="147">
        <f>(A4*1.075)/A2</f>
        <v>0</v>
      </c>
      <c r="F40" s="148">
        <f>A4*1.075</f>
        <v>0</v>
      </c>
      <c r="G40" s="281">
        <f>(A4*1.075)/A2</f>
        <v>0</v>
      </c>
      <c r="H40" s="436">
        <f>A4*1.075</f>
        <v>0</v>
      </c>
      <c r="I40" s="147">
        <f>(A4*1.075)/A2</f>
        <v>0</v>
      </c>
      <c r="J40" s="268">
        <f>A4*1.075</f>
        <v>0</v>
      </c>
      <c r="K40" s="419">
        <f>(A4*1.075)/A2</f>
        <v>0</v>
      </c>
      <c r="L40" s="294"/>
      <c r="M40" s="253"/>
      <c r="N40" s="150"/>
      <c r="O40" s="150"/>
      <c r="P40" s="257">
        <f>A4*1.075</f>
        <v>0</v>
      </c>
      <c r="Q40" s="253">
        <f>(A4*1.075)/A2</f>
        <v>0</v>
      </c>
      <c r="R40" s="150">
        <f>A4*1.075</f>
        <v>0</v>
      </c>
      <c r="S40" s="150">
        <f>(A4*1.075)/A2</f>
        <v>0</v>
      </c>
      <c r="T40" s="257">
        <f>A4*1.075</f>
        <v>0</v>
      </c>
      <c r="U40" s="253">
        <f>(A4*1.075)/A2</f>
        <v>0</v>
      </c>
      <c r="V40" s="149">
        <f>A4*1.075</f>
        <v>0</v>
      </c>
      <c r="W40" s="150">
        <f>(A4*1.075)/A2</f>
        <v>0</v>
      </c>
      <c r="X40" s="257">
        <f>A4*1.075</f>
        <v>0</v>
      </c>
      <c r="Y40" s="253">
        <f>(A4*1.075)/A2</f>
        <v>0</v>
      </c>
      <c r="Z40" s="149">
        <f>A4*1.075</f>
        <v>0</v>
      </c>
      <c r="AA40" s="150">
        <f>(A4*1.075)/A2</f>
        <v>0</v>
      </c>
      <c r="AB40" s="257">
        <f>A4*1.075</f>
        <v>0</v>
      </c>
      <c r="AC40" s="253">
        <f>(A4*1.075)/A2</f>
        <v>0</v>
      </c>
      <c r="AD40" s="150">
        <f>A4*1.075</f>
        <v>0</v>
      </c>
      <c r="AE40" s="150">
        <f>(A4*1.075)/A2</f>
        <v>0</v>
      </c>
      <c r="AF40" s="253">
        <f>A4*1.075</f>
        <v>0</v>
      </c>
      <c r="AG40" s="365">
        <f>(A4*1.075)/A2</f>
        <v>0</v>
      </c>
      <c r="AH40" s="337">
        <f>A4*1.075</f>
        <v>0</v>
      </c>
      <c r="AI40" s="150">
        <f>(A4*1.075)/A2</f>
        <v>0</v>
      </c>
      <c r="AJ40" s="253">
        <f>A4*1.075</f>
        <v>0</v>
      </c>
      <c r="AK40" s="391">
        <f>(A4*1.075)/A2</f>
        <v>0</v>
      </c>
      <c r="AL40" s="230">
        <f>A4*1.075</f>
        <v>0</v>
      </c>
      <c r="AM40" s="150">
        <f>(A4*1.075)/A2</f>
        <v>0</v>
      </c>
      <c r="AN40" s="253"/>
      <c r="AO40" s="253"/>
      <c r="AP40" s="150"/>
      <c r="AQ40" s="150"/>
      <c r="AR40" s="253">
        <f>A4*1.075</f>
        <v>0</v>
      </c>
      <c r="AS40" s="253">
        <f>(A4*1.075)/A2</f>
        <v>0</v>
      </c>
      <c r="AT40" s="152">
        <f>A4*1.075</f>
        <v>0</v>
      </c>
      <c r="AU40" s="153">
        <f>(A4*1.075)/A2</f>
        <v>0</v>
      </c>
      <c r="AV40" s="152">
        <v>0</v>
      </c>
      <c r="AW40" s="154">
        <v>0</v>
      </c>
    </row>
    <row r="41" spans="1:49" ht="12.75">
      <c r="A41" s="135" t="s">
        <v>86</v>
      </c>
      <c r="B41" s="136">
        <f aca="true" t="shared" si="3" ref="B41:G41">B40*0.1116</f>
        <v>0</v>
      </c>
      <c r="C41" s="137">
        <f>C40*0.1116</f>
        <v>0</v>
      </c>
      <c r="D41" s="14">
        <f>D40*0.1116</f>
        <v>0</v>
      </c>
      <c r="E41" s="138">
        <f t="shared" si="3"/>
        <v>0</v>
      </c>
      <c r="F41" s="13">
        <f t="shared" si="3"/>
        <v>0</v>
      </c>
      <c r="G41" s="282">
        <f t="shared" si="3"/>
        <v>0</v>
      </c>
      <c r="H41" s="407">
        <f>H40*0.1116</f>
        <v>0</v>
      </c>
      <c r="I41" s="138">
        <f>I40*0.1116</f>
        <v>0</v>
      </c>
      <c r="J41" s="267">
        <f>J40*0.1116</f>
        <v>0</v>
      </c>
      <c r="K41" s="425">
        <f>K40*0.1116</f>
        <v>0</v>
      </c>
      <c r="L41" s="291"/>
      <c r="M41" s="258"/>
      <c r="N41" s="85"/>
      <c r="O41" s="85"/>
      <c r="P41" s="255">
        <f aca="true" t="shared" si="4" ref="P41:AG41">P40*0.1116</f>
        <v>0</v>
      </c>
      <c r="Q41" s="258">
        <f t="shared" si="4"/>
        <v>0</v>
      </c>
      <c r="R41" s="85">
        <f t="shared" si="4"/>
        <v>0</v>
      </c>
      <c r="S41" s="139">
        <f t="shared" si="4"/>
        <v>0</v>
      </c>
      <c r="T41" s="255">
        <f t="shared" si="4"/>
        <v>0</v>
      </c>
      <c r="U41" s="258">
        <f t="shared" si="4"/>
        <v>0</v>
      </c>
      <c r="V41" s="85">
        <f t="shared" si="4"/>
        <v>0</v>
      </c>
      <c r="W41" s="139">
        <f t="shared" si="4"/>
        <v>0</v>
      </c>
      <c r="X41" s="255">
        <f t="shared" si="4"/>
        <v>0</v>
      </c>
      <c r="Y41" s="258">
        <f t="shared" si="4"/>
        <v>0</v>
      </c>
      <c r="Z41" s="85">
        <f t="shared" si="4"/>
        <v>0</v>
      </c>
      <c r="AA41" s="139">
        <f t="shared" si="4"/>
        <v>0</v>
      </c>
      <c r="AB41" s="255">
        <f t="shared" si="4"/>
        <v>0</v>
      </c>
      <c r="AC41" s="258">
        <f t="shared" si="4"/>
        <v>0</v>
      </c>
      <c r="AD41" s="85">
        <f t="shared" si="4"/>
        <v>0</v>
      </c>
      <c r="AE41" s="139">
        <f t="shared" si="4"/>
        <v>0</v>
      </c>
      <c r="AF41" s="255">
        <f t="shared" si="4"/>
        <v>0</v>
      </c>
      <c r="AG41" s="371">
        <f t="shared" si="4"/>
        <v>0</v>
      </c>
      <c r="AH41" s="334">
        <f aca="true" t="shared" si="5" ref="AH41:AM41">AH40*0.1116</f>
        <v>0</v>
      </c>
      <c r="AI41" s="139">
        <f t="shared" si="5"/>
        <v>0</v>
      </c>
      <c r="AJ41" s="255">
        <f t="shared" si="5"/>
        <v>0</v>
      </c>
      <c r="AK41" s="398">
        <f t="shared" si="5"/>
        <v>0</v>
      </c>
      <c r="AL41" s="227">
        <f t="shared" si="5"/>
        <v>0</v>
      </c>
      <c r="AM41" s="139">
        <f t="shared" si="5"/>
        <v>0</v>
      </c>
      <c r="AN41" s="261"/>
      <c r="AO41" s="261"/>
      <c r="AP41" s="85"/>
      <c r="AQ41" s="140"/>
      <c r="AR41" s="255">
        <f aca="true" t="shared" si="6" ref="AR41:AW41">AR40*0.1116</f>
        <v>0</v>
      </c>
      <c r="AS41" s="352">
        <f t="shared" si="6"/>
        <v>0</v>
      </c>
      <c r="AT41" s="141">
        <f t="shared" si="6"/>
        <v>0</v>
      </c>
      <c r="AU41" s="142">
        <f t="shared" si="6"/>
        <v>0</v>
      </c>
      <c r="AV41" s="141">
        <f t="shared" si="6"/>
        <v>0</v>
      </c>
      <c r="AW41" s="143">
        <f t="shared" si="6"/>
        <v>0</v>
      </c>
    </row>
    <row r="42" spans="1:49" ht="12.75">
      <c r="A42" s="59" t="s">
        <v>69</v>
      </c>
      <c r="B42" s="37">
        <f aca="true" t="shared" si="7" ref="B42:G42">B40*0.8884</f>
        <v>0</v>
      </c>
      <c r="C42" s="23">
        <f t="shared" si="7"/>
        <v>0</v>
      </c>
      <c r="D42" s="18">
        <f>B40*0.8884</f>
        <v>0</v>
      </c>
      <c r="E42" s="24">
        <f t="shared" si="7"/>
        <v>0</v>
      </c>
      <c r="F42" s="17">
        <f t="shared" si="7"/>
        <v>0</v>
      </c>
      <c r="G42" s="279">
        <f t="shared" si="7"/>
        <v>0</v>
      </c>
      <c r="H42" s="403">
        <f>H40*0.8884</f>
        <v>0</v>
      </c>
      <c r="I42" s="24">
        <f>I40*0.8884</f>
        <v>0</v>
      </c>
      <c r="J42" s="264">
        <f>J40*0.8884</f>
        <v>0</v>
      </c>
      <c r="K42" s="422">
        <f>K40*0.8884</f>
        <v>0</v>
      </c>
      <c r="L42" s="287"/>
      <c r="M42" s="256"/>
      <c r="N42" s="79"/>
      <c r="O42" s="79"/>
      <c r="P42" s="247">
        <f aca="true" t="shared" si="8" ref="P42:AE42">P40*0.8884</f>
        <v>0</v>
      </c>
      <c r="Q42" s="256">
        <f t="shared" si="8"/>
        <v>0</v>
      </c>
      <c r="R42" s="79">
        <f t="shared" si="8"/>
        <v>0</v>
      </c>
      <c r="S42" s="81">
        <f t="shared" si="8"/>
        <v>0</v>
      </c>
      <c r="T42" s="247">
        <f t="shared" si="8"/>
        <v>0</v>
      </c>
      <c r="U42" s="256">
        <f t="shared" si="8"/>
        <v>0</v>
      </c>
      <c r="V42" s="79">
        <f>V40*0.8884</f>
        <v>0</v>
      </c>
      <c r="W42" s="81">
        <f>W40*0.8884</f>
        <v>0</v>
      </c>
      <c r="X42" s="247">
        <f>X40*0.8884</f>
        <v>0</v>
      </c>
      <c r="Y42" s="256">
        <f>Y40*0.8884</f>
        <v>0</v>
      </c>
      <c r="Z42" s="79">
        <f t="shared" si="8"/>
        <v>0</v>
      </c>
      <c r="AA42" s="81">
        <f t="shared" si="8"/>
        <v>0</v>
      </c>
      <c r="AB42" s="247">
        <f t="shared" si="8"/>
        <v>0</v>
      </c>
      <c r="AC42" s="256">
        <f t="shared" si="8"/>
        <v>0</v>
      </c>
      <c r="AD42" s="79">
        <f t="shared" si="8"/>
        <v>0</v>
      </c>
      <c r="AE42" s="81">
        <f t="shared" si="8"/>
        <v>0</v>
      </c>
      <c r="AF42" s="247">
        <f>AF40*0.8884</f>
        <v>0</v>
      </c>
      <c r="AG42" s="368">
        <f>AG40*0.8884</f>
        <v>0</v>
      </c>
      <c r="AH42" s="335">
        <f>AF40*0.8884</f>
        <v>0</v>
      </c>
      <c r="AI42" s="81">
        <f>AI40*0.8884</f>
        <v>0</v>
      </c>
      <c r="AJ42" s="247">
        <f>AH40*0.8884</f>
        <v>0</v>
      </c>
      <c r="AK42" s="394">
        <f>AK40*0.8884</f>
        <v>0</v>
      </c>
      <c r="AL42" s="231">
        <f>AL40*0.8884</f>
        <v>0</v>
      </c>
      <c r="AM42" s="81">
        <f>AM40*0.8884</f>
        <v>0</v>
      </c>
      <c r="AN42" s="262"/>
      <c r="AO42" s="262"/>
      <c r="AP42" s="79"/>
      <c r="AQ42" s="83"/>
      <c r="AR42" s="247">
        <f aca="true" t="shared" si="9" ref="AR42:AW42">AR40*0.8884</f>
        <v>0</v>
      </c>
      <c r="AS42" s="350">
        <f t="shared" si="9"/>
        <v>0</v>
      </c>
      <c r="AT42" s="108">
        <f t="shared" si="9"/>
        <v>0</v>
      </c>
      <c r="AU42" s="111">
        <f t="shared" si="9"/>
        <v>0</v>
      </c>
      <c r="AV42" s="108">
        <f t="shared" si="9"/>
        <v>0</v>
      </c>
      <c r="AW42" s="130">
        <f t="shared" si="9"/>
        <v>0</v>
      </c>
    </row>
    <row r="43" spans="1:49" ht="13.5" thickBot="1">
      <c r="A43" s="133"/>
      <c r="B43" s="49"/>
      <c r="C43" s="50"/>
      <c r="D43" s="51"/>
      <c r="E43" s="51"/>
      <c r="F43" s="50"/>
      <c r="G43" s="276"/>
      <c r="H43" s="405"/>
      <c r="I43" s="51"/>
      <c r="J43" s="265"/>
      <c r="K43" s="418"/>
      <c r="L43" s="289"/>
      <c r="M43" s="252"/>
      <c r="N43" s="82"/>
      <c r="O43" s="82"/>
      <c r="P43" s="252"/>
      <c r="Q43" s="252"/>
      <c r="R43" s="82"/>
      <c r="S43" s="82"/>
      <c r="T43" s="252"/>
      <c r="U43" s="252"/>
      <c r="V43" s="82"/>
      <c r="W43" s="82"/>
      <c r="X43" s="252"/>
      <c r="Y43" s="252"/>
      <c r="Z43" s="82"/>
      <c r="AA43" s="82"/>
      <c r="AB43" s="252"/>
      <c r="AC43" s="252"/>
      <c r="AD43" s="82"/>
      <c r="AE43" s="82"/>
      <c r="AF43" s="252"/>
      <c r="AG43" s="364"/>
      <c r="AH43" s="336"/>
      <c r="AI43" s="82"/>
      <c r="AJ43" s="252"/>
      <c r="AK43" s="390"/>
      <c r="AL43" s="229"/>
      <c r="AM43" s="82"/>
      <c r="AN43" s="252"/>
      <c r="AO43" s="252"/>
      <c r="AP43" s="82"/>
      <c r="AQ43" s="82"/>
      <c r="AR43" s="252"/>
      <c r="AS43" s="348"/>
      <c r="AT43" s="82"/>
      <c r="AU43" s="82"/>
      <c r="AV43" s="252"/>
      <c r="AW43" s="319"/>
    </row>
    <row r="44" spans="1:49" ht="13.5" thickBot="1">
      <c r="A44" s="162" t="s">
        <v>23</v>
      </c>
      <c r="B44" s="163">
        <f>A4</f>
        <v>0</v>
      </c>
      <c r="C44" s="163">
        <f>A4/A2</f>
        <v>0</v>
      </c>
      <c r="D44" s="164">
        <f>A4</f>
        <v>0</v>
      </c>
      <c r="E44" s="164">
        <f>A4/A2</f>
        <v>0</v>
      </c>
      <c r="F44" s="163">
        <f>A4</f>
        <v>0</v>
      </c>
      <c r="G44" s="283">
        <f>A4/A2</f>
        <v>0</v>
      </c>
      <c r="H44" s="437">
        <f>A4</f>
        <v>0</v>
      </c>
      <c r="I44" s="164">
        <f>A4/A2</f>
        <v>0</v>
      </c>
      <c r="J44" s="269">
        <f>A4</f>
        <v>0</v>
      </c>
      <c r="K44" s="438">
        <f>A4/A2</f>
        <v>0</v>
      </c>
      <c r="L44" s="295"/>
      <c r="M44" s="259"/>
      <c r="N44" s="165"/>
      <c r="O44" s="165"/>
      <c r="P44" s="259">
        <f>A4</f>
        <v>0</v>
      </c>
      <c r="Q44" s="259">
        <f>A4/A2</f>
        <v>0</v>
      </c>
      <c r="R44" s="165">
        <f>A4</f>
        <v>0</v>
      </c>
      <c r="S44" s="165">
        <f>A4/A2</f>
        <v>0</v>
      </c>
      <c r="T44" s="259">
        <f>A4</f>
        <v>0</v>
      </c>
      <c r="U44" s="259">
        <f>A4/A2</f>
        <v>0</v>
      </c>
      <c r="V44" s="165">
        <f>A4</f>
        <v>0</v>
      </c>
      <c r="W44" s="165">
        <f>A4/A2</f>
        <v>0</v>
      </c>
      <c r="X44" s="259">
        <f>A4</f>
        <v>0</v>
      </c>
      <c r="Y44" s="259">
        <f>A4/A2</f>
        <v>0</v>
      </c>
      <c r="Z44" s="165">
        <f>A4</f>
        <v>0</v>
      </c>
      <c r="AA44" s="165">
        <f>A4/A2</f>
        <v>0</v>
      </c>
      <c r="AB44" s="259">
        <f>A4</f>
        <v>0</v>
      </c>
      <c r="AC44" s="259">
        <f>A4/A2</f>
        <v>0</v>
      </c>
      <c r="AD44" s="165">
        <f>A4</f>
        <v>0</v>
      </c>
      <c r="AE44" s="165">
        <f>A4/A2</f>
        <v>0</v>
      </c>
      <c r="AF44" s="259">
        <f>A4</f>
        <v>0</v>
      </c>
      <c r="AG44" s="427">
        <f>A4/A2</f>
        <v>0</v>
      </c>
      <c r="AH44" s="430">
        <f>A4</f>
        <v>0</v>
      </c>
      <c r="AI44" s="165">
        <f>A4/A2</f>
        <v>0</v>
      </c>
      <c r="AJ44" s="259">
        <f>A4</f>
        <v>0</v>
      </c>
      <c r="AK44" s="434">
        <f>A4/A2</f>
        <v>0</v>
      </c>
      <c r="AL44" s="432">
        <f>A4</f>
        <v>0</v>
      </c>
      <c r="AM44" s="165">
        <f>A4/A2</f>
        <v>0</v>
      </c>
      <c r="AN44" s="259">
        <f>A4</f>
        <v>0</v>
      </c>
      <c r="AO44" s="259">
        <f>A4/A2</f>
        <v>0</v>
      </c>
      <c r="AP44" s="165"/>
      <c r="AQ44" s="165"/>
      <c r="AR44" s="259">
        <f>A4</f>
        <v>0</v>
      </c>
      <c r="AS44" s="259">
        <f>A4/A2</f>
        <v>0</v>
      </c>
      <c r="AT44" s="166">
        <f>A4</f>
        <v>0</v>
      </c>
      <c r="AU44" s="167">
        <f>A4/A2</f>
        <v>0</v>
      </c>
      <c r="AV44" s="259">
        <f>A4</f>
        <v>0</v>
      </c>
      <c r="AW44" s="354">
        <f>A4/A2</f>
        <v>0</v>
      </c>
    </row>
    <row r="45" spans="1:49" ht="12.75">
      <c r="A45" s="161" t="s">
        <v>4</v>
      </c>
      <c r="B45" s="136"/>
      <c r="C45" s="13"/>
      <c r="D45" s="14"/>
      <c r="E45" s="14"/>
      <c r="F45" s="13"/>
      <c r="G45" s="278"/>
      <c r="H45" s="407"/>
      <c r="I45" s="14"/>
      <c r="J45" s="267"/>
      <c r="K45" s="420"/>
      <c r="L45" s="291"/>
      <c r="M45" s="255"/>
      <c r="N45" s="85"/>
      <c r="O45" s="85"/>
      <c r="P45" s="255"/>
      <c r="Q45" s="255"/>
      <c r="R45" s="85"/>
      <c r="S45" s="85"/>
      <c r="T45" s="255"/>
      <c r="U45" s="255"/>
      <c r="V45" s="85"/>
      <c r="W45" s="85"/>
      <c r="X45" s="255"/>
      <c r="Y45" s="255"/>
      <c r="Z45" s="85"/>
      <c r="AA45" s="85"/>
      <c r="AB45" s="255"/>
      <c r="AC45" s="255"/>
      <c r="AD45" s="85"/>
      <c r="AE45" s="85"/>
      <c r="AF45" s="255"/>
      <c r="AG45" s="366"/>
      <c r="AH45" s="334"/>
      <c r="AI45" s="85"/>
      <c r="AJ45" s="255"/>
      <c r="AK45" s="392"/>
      <c r="AL45" s="227"/>
      <c r="AM45" s="85"/>
      <c r="AN45" s="255"/>
      <c r="AO45" s="255"/>
      <c r="AP45" s="85"/>
      <c r="AQ45" s="85"/>
      <c r="AR45" s="255"/>
      <c r="AS45" s="349"/>
      <c r="AT45" s="85"/>
      <c r="AU45" s="85"/>
      <c r="AV45" s="255"/>
      <c r="AW45" s="321"/>
    </row>
    <row r="46" spans="1:49" ht="12.75">
      <c r="A46" s="59" t="s">
        <v>0</v>
      </c>
      <c r="B46" s="37"/>
      <c r="C46" s="17"/>
      <c r="D46" s="18"/>
      <c r="E46" s="18"/>
      <c r="F46" s="17"/>
      <c r="G46" s="274"/>
      <c r="H46" s="403"/>
      <c r="I46" s="18"/>
      <c r="J46" s="264"/>
      <c r="K46" s="416"/>
      <c r="L46" s="287"/>
      <c r="M46" s="247"/>
      <c r="N46" s="108">
        <f>N22/4</f>
        <v>0</v>
      </c>
      <c r="O46" s="121">
        <f>(A4*0.25)/A2</f>
        <v>0</v>
      </c>
      <c r="P46" s="247"/>
      <c r="Q46" s="247"/>
      <c r="R46" s="79"/>
      <c r="S46" s="79"/>
      <c r="T46" s="247"/>
      <c r="U46" s="247"/>
      <c r="V46" s="79"/>
      <c r="W46" s="79"/>
      <c r="X46" s="247"/>
      <c r="Y46" s="247"/>
      <c r="Z46" s="79"/>
      <c r="AA46" s="79"/>
      <c r="AB46" s="247"/>
      <c r="AC46" s="247"/>
      <c r="AD46" s="79"/>
      <c r="AE46" s="79"/>
      <c r="AF46" s="247"/>
      <c r="AG46" s="362"/>
      <c r="AH46" s="335"/>
      <c r="AI46" s="79"/>
      <c r="AJ46" s="247"/>
      <c r="AK46" s="388"/>
      <c r="AL46" s="231"/>
      <c r="AM46" s="79"/>
      <c r="AN46" s="247"/>
      <c r="AO46" s="247"/>
      <c r="AP46" s="79"/>
      <c r="AQ46" s="79"/>
      <c r="AR46" s="247"/>
      <c r="AS46" s="346"/>
      <c r="AT46" s="79"/>
      <c r="AU46" s="79"/>
      <c r="AV46" s="247"/>
      <c r="AW46" s="317"/>
    </row>
    <row r="47" spans="1:49" ht="12.75">
      <c r="A47" s="60" t="s">
        <v>42</v>
      </c>
      <c r="B47" s="37">
        <f>A4</f>
        <v>0</v>
      </c>
      <c r="C47" s="17">
        <f>A4/A2</f>
        <v>0</v>
      </c>
      <c r="D47" s="18">
        <f>B44</f>
        <v>0</v>
      </c>
      <c r="E47" s="18">
        <f aca="true" t="shared" si="10" ref="E47:K47">E44</f>
        <v>0</v>
      </c>
      <c r="F47" s="17">
        <f t="shared" si="10"/>
        <v>0</v>
      </c>
      <c r="G47" s="274">
        <f t="shared" si="10"/>
        <v>0</v>
      </c>
      <c r="H47" s="403">
        <f t="shared" si="10"/>
        <v>0</v>
      </c>
      <c r="I47" s="18">
        <f t="shared" si="10"/>
        <v>0</v>
      </c>
      <c r="J47" s="264">
        <f t="shared" si="10"/>
        <v>0</v>
      </c>
      <c r="K47" s="416">
        <f t="shared" si="10"/>
        <v>0</v>
      </c>
      <c r="L47" s="287"/>
      <c r="M47" s="247"/>
      <c r="N47" s="108">
        <f>N22/2</f>
        <v>0</v>
      </c>
      <c r="O47" s="121">
        <f>(A4*0.5)/A2</f>
        <v>0</v>
      </c>
      <c r="P47" s="247"/>
      <c r="Q47" s="247"/>
      <c r="R47" s="79">
        <f>A4/2</f>
        <v>0</v>
      </c>
      <c r="S47" s="79">
        <f>(A4/2)/A2</f>
        <v>0</v>
      </c>
      <c r="T47" s="247"/>
      <c r="U47" s="247"/>
      <c r="V47" s="79">
        <f>V44*0.25</f>
        <v>0</v>
      </c>
      <c r="W47" s="79">
        <f>W44*0.25</f>
        <v>0</v>
      </c>
      <c r="X47" s="108">
        <f>X44*0.25</f>
        <v>0</v>
      </c>
      <c r="Y47" s="121">
        <f>Y44*0.25</f>
        <v>0</v>
      </c>
      <c r="Z47" s="79"/>
      <c r="AA47" s="79"/>
      <c r="AB47" s="108">
        <f>A4*0.25</f>
        <v>0</v>
      </c>
      <c r="AC47" s="121">
        <f>(A4*0.25)/A2</f>
        <v>0</v>
      </c>
      <c r="AD47" s="79">
        <f>A4</f>
        <v>0</v>
      </c>
      <c r="AE47" s="79">
        <f>A4/A2</f>
        <v>0</v>
      </c>
      <c r="AF47" s="247">
        <f>AF44-AF54</f>
        <v>0</v>
      </c>
      <c r="AG47" s="362">
        <f>AG44-AG54</f>
        <v>0</v>
      </c>
      <c r="AH47" s="335">
        <f>AH44-AF54</f>
        <v>0</v>
      </c>
      <c r="AI47" s="79">
        <f>AI44-AI54</f>
        <v>0</v>
      </c>
      <c r="AJ47" s="247">
        <f>AH44-AH54</f>
        <v>0</v>
      </c>
      <c r="AK47" s="388">
        <f>AK44-AK54</f>
        <v>0</v>
      </c>
      <c r="AL47" s="231">
        <f>AL44-AL54</f>
        <v>0</v>
      </c>
      <c r="AM47" s="79">
        <f>AM44-AM54</f>
        <v>0</v>
      </c>
      <c r="AN47" s="108">
        <f>A4</f>
        <v>0</v>
      </c>
      <c r="AO47" s="121">
        <f>A4/A2</f>
        <v>0</v>
      </c>
      <c r="AP47" s="79"/>
      <c r="AQ47" s="79"/>
      <c r="AR47" s="247">
        <f>A4</f>
        <v>0</v>
      </c>
      <c r="AS47" s="346">
        <f>A4/A2</f>
        <v>0</v>
      </c>
      <c r="AT47" s="121">
        <f>AT44</f>
        <v>0</v>
      </c>
      <c r="AU47" s="121">
        <f>AU44</f>
        <v>0</v>
      </c>
      <c r="AV47" s="247">
        <f>AV44</f>
        <v>0</v>
      </c>
      <c r="AW47" s="317">
        <f>AW44</f>
        <v>0</v>
      </c>
    </row>
    <row r="48" spans="1:49" ht="12.75">
      <c r="A48" s="59" t="s">
        <v>2</v>
      </c>
      <c r="B48" s="37"/>
      <c r="C48" s="17"/>
      <c r="D48" s="18"/>
      <c r="E48" s="18"/>
      <c r="F48" s="17"/>
      <c r="G48" s="274"/>
      <c r="H48" s="403"/>
      <c r="I48" s="18"/>
      <c r="J48" s="264"/>
      <c r="K48" s="416"/>
      <c r="L48" s="287"/>
      <c r="M48" s="247"/>
      <c r="N48" s="108">
        <f>N22/4</f>
        <v>0</v>
      </c>
      <c r="O48" s="121">
        <f>(A4*0.25)/A2</f>
        <v>0</v>
      </c>
      <c r="P48" s="247"/>
      <c r="Q48" s="247"/>
      <c r="R48" s="79"/>
      <c r="S48" s="79"/>
      <c r="T48" s="247"/>
      <c r="U48" s="247"/>
      <c r="V48" s="79"/>
      <c r="W48" s="79"/>
      <c r="X48" s="247"/>
      <c r="Y48" s="247"/>
      <c r="Z48" s="79"/>
      <c r="AA48" s="79"/>
      <c r="AB48" s="247"/>
      <c r="AC48" s="247"/>
      <c r="AD48" s="79"/>
      <c r="AE48" s="79"/>
      <c r="AF48" s="247"/>
      <c r="AG48" s="362"/>
      <c r="AH48" s="335"/>
      <c r="AI48" s="79"/>
      <c r="AJ48" s="247"/>
      <c r="AK48" s="388"/>
      <c r="AL48" s="231"/>
      <c r="AM48" s="79"/>
      <c r="AN48" s="247"/>
      <c r="AO48" s="247"/>
      <c r="AP48" s="79"/>
      <c r="AQ48" s="79"/>
      <c r="AR48" s="247"/>
      <c r="AS48" s="346"/>
      <c r="AT48" s="79"/>
      <c r="AU48" s="79"/>
      <c r="AV48" s="247"/>
      <c r="AW48" s="317"/>
    </row>
    <row r="49" spans="1:49" ht="12.75">
      <c r="A49" s="59" t="s">
        <v>3</v>
      </c>
      <c r="B49" s="37"/>
      <c r="C49" s="17"/>
      <c r="D49" s="18"/>
      <c r="E49" s="18"/>
      <c r="F49" s="17"/>
      <c r="G49" s="274"/>
      <c r="H49" s="403"/>
      <c r="I49" s="18"/>
      <c r="J49" s="264"/>
      <c r="K49" s="416"/>
      <c r="L49" s="287"/>
      <c r="M49" s="247"/>
      <c r="N49" s="79"/>
      <c r="O49" s="79"/>
      <c r="P49" s="108">
        <f>A4</f>
        <v>0</v>
      </c>
      <c r="Q49" s="121">
        <f>A4/A2</f>
        <v>0</v>
      </c>
      <c r="R49" s="79"/>
      <c r="S49" s="79"/>
      <c r="T49" s="247"/>
      <c r="U49" s="247"/>
      <c r="V49" s="79"/>
      <c r="W49" s="79"/>
      <c r="X49" s="247"/>
      <c r="Y49" s="247"/>
      <c r="Z49" s="79"/>
      <c r="AA49" s="79"/>
      <c r="AB49" s="247"/>
      <c r="AC49" s="247"/>
      <c r="AD49" s="79"/>
      <c r="AE49" s="79"/>
      <c r="AF49" s="247"/>
      <c r="AG49" s="362"/>
      <c r="AH49" s="335"/>
      <c r="AI49" s="79"/>
      <c r="AJ49" s="247"/>
      <c r="AK49" s="388"/>
      <c r="AL49" s="231"/>
      <c r="AM49" s="79"/>
      <c r="AN49" s="247"/>
      <c r="AO49" s="247"/>
      <c r="AP49" s="79"/>
      <c r="AQ49" s="79"/>
      <c r="AR49" s="247"/>
      <c r="AS49" s="346"/>
      <c r="AT49" s="79"/>
      <c r="AU49" s="79"/>
      <c r="AV49" s="247"/>
      <c r="AW49" s="317"/>
    </row>
    <row r="50" spans="1:49" ht="12.75">
      <c r="A50" s="59" t="s">
        <v>16</v>
      </c>
      <c r="B50" s="37"/>
      <c r="C50" s="17"/>
      <c r="D50" s="18"/>
      <c r="E50" s="18"/>
      <c r="F50" s="17"/>
      <c r="G50" s="274"/>
      <c r="H50" s="403"/>
      <c r="I50" s="18"/>
      <c r="J50" s="264"/>
      <c r="K50" s="416"/>
      <c r="L50" s="287"/>
      <c r="M50" s="247"/>
      <c r="N50" s="79"/>
      <c r="O50" s="79"/>
      <c r="P50" s="247"/>
      <c r="Q50" s="247"/>
      <c r="R50" s="270">
        <f>A4/2</f>
        <v>0</v>
      </c>
      <c r="S50" s="79">
        <f>(A4/2)/A2</f>
        <v>0</v>
      </c>
      <c r="T50" s="247"/>
      <c r="U50" s="247"/>
      <c r="V50" s="79"/>
      <c r="W50" s="79"/>
      <c r="X50" s="247"/>
      <c r="Y50" s="247"/>
      <c r="Z50" s="79"/>
      <c r="AA50" s="79"/>
      <c r="AB50" s="247"/>
      <c r="AC50" s="247"/>
      <c r="AD50" s="79"/>
      <c r="AE50" s="79"/>
      <c r="AF50" s="247"/>
      <c r="AG50" s="362"/>
      <c r="AH50" s="335"/>
      <c r="AI50" s="79"/>
      <c r="AJ50" s="247"/>
      <c r="AK50" s="388"/>
      <c r="AL50" s="231"/>
      <c r="AM50" s="79"/>
      <c r="AN50" s="247"/>
      <c r="AO50" s="247"/>
      <c r="AP50" s="79"/>
      <c r="AQ50" s="79"/>
      <c r="AR50" s="247"/>
      <c r="AS50" s="346"/>
      <c r="AT50" s="79"/>
      <c r="AU50" s="79"/>
      <c r="AV50" s="247"/>
      <c r="AW50" s="317"/>
    </row>
    <row r="51" spans="1:49" ht="12.75">
      <c r="A51" s="57" t="s">
        <v>17</v>
      </c>
      <c r="B51" s="37"/>
      <c r="C51" s="17"/>
      <c r="D51" s="18"/>
      <c r="E51" s="18"/>
      <c r="F51" s="17"/>
      <c r="G51" s="274"/>
      <c r="H51" s="403"/>
      <c r="I51" s="18"/>
      <c r="J51" s="264"/>
      <c r="K51" s="416"/>
      <c r="L51" s="287"/>
      <c r="M51" s="247"/>
      <c r="N51" s="79"/>
      <c r="O51" s="79"/>
      <c r="P51" s="247"/>
      <c r="Q51" s="247"/>
      <c r="R51" s="79"/>
      <c r="S51" s="79"/>
      <c r="T51" s="108">
        <f>A4</f>
        <v>0</v>
      </c>
      <c r="U51" s="121">
        <f>A4/A2</f>
        <v>0</v>
      </c>
      <c r="V51" s="108">
        <f>V44*0.75</f>
        <v>0</v>
      </c>
      <c r="W51" s="121">
        <f>W44*0.75</f>
        <v>0</v>
      </c>
      <c r="X51" s="108">
        <f>X44*0.75</f>
        <v>0</v>
      </c>
      <c r="Y51" s="121">
        <f>Y44*0.75</f>
        <v>0</v>
      </c>
      <c r="Z51" s="79"/>
      <c r="AA51" s="79"/>
      <c r="AB51" s="247"/>
      <c r="AC51" s="247"/>
      <c r="AD51" s="79"/>
      <c r="AE51" s="79"/>
      <c r="AF51" s="247"/>
      <c r="AG51" s="362"/>
      <c r="AH51" s="335"/>
      <c r="AI51" s="79"/>
      <c r="AJ51" s="247"/>
      <c r="AK51" s="388"/>
      <c r="AL51" s="231"/>
      <c r="AM51" s="79"/>
      <c r="AN51" s="247"/>
      <c r="AO51" s="247"/>
      <c r="AP51" s="79"/>
      <c r="AQ51" s="79"/>
      <c r="AR51" s="247"/>
      <c r="AS51" s="346"/>
      <c r="AT51" s="79"/>
      <c r="AU51" s="79"/>
      <c r="AV51" s="247"/>
      <c r="AW51" s="317"/>
    </row>
    <row r="52" spans="1:49" ht="12.75">
      <c r="A52" s="57" t="s">
        <v>5</v>
      </c>
      <c r="B52" s="37"/>
      <c r="C52" s="17"/>
      <c r="D52" s="18"/>
      <c r="E52" s="18"/>
      <c r="F52" s="17"/>
      <c r="G52" s="274"/>
      <c r="H52" s="403"/>
      <c r="I52" s="18"/>
      <c r="J52" s="264"/>
      <c r="K52" s="416"/>
      <c r="L52" s="287"/>
      <c r="M52" s="247"/>
      <c r="N52" s="79"/>
      <c r="O52" s="79"/>
      <c r="P52" s="247"/>
      <c r="Q52" s="247"/>
      <c r="R52" s="79"/>
      <c r="S52" s="79"/>
      <c r="T52" s="247"/>
      <c r="U52" s="247"/>
      <c r="V52" s="79"/>
      <c r="W52" s="79"/>
      <c r="X52" s="247"/>
      <c r="Y52" s="247"/>
      <c r="Z52" s="108">
        <f>A4</f>
        <v>0</v>
      </c>
      <c r="AA52" s="121">
        <f>A4/A2</f>
        <v>0</v>
      </c>
      <c r="AB52" s="247"/>
      <c r="AC52" s="247"/>
      <c r="AD52" s="79"/>
      <c r="AE52" s="79"/>
      <c r="AF52" s="247"/>
      <c r="AG52" s="362"/>
      <c r="AH52" s="335"/>
      <c r="AI52" s="79"/>
      <c r="AJ52" s="247"/>
      <c r="AK52" s="388"/>
      <c r="AL52" s="231"/>
      <c r="AM52" s="79"/>
      <c r="AN52" s="247"/>
      <c r="AO52" s="247"/>
      <c r="AP52" s="79"/>
      <c r="AQ52" s="79"/>
      <c r="AR52" s="247"/>
      <c r="AS52" s="346"/>
      <c r="AT52" s="79"/>
      <c r="AU52" s="79"/>
      <c r="AV52" s="247"/>
      <c r="AW52" s="317"/>
    </row>
    <row r="53" spans="1:49" ht="12.75">
      <c r="A53" s="57" t="s">
        <v>88</v>
      </c>
      <c r="B53" s="37"/>
      <c r="C53" s="17"/>
      <c r="D53" s="18"/>
      <c r="E53" s="18"/>
      <c r="F53" s="17"/>
      <c r="G53" s="274"/>
      <c r="H53" s="403"/>
      <c r="I53" s="18"/>
      <c r="J53" s="264"/>
      <c r="K53" s="416"/>
      <c r="L53" s="287"/>
      <c r="M53" s="247"/>
      <c r="N53" s="79"/>
      <c r="O53" s="79"/>
      <c r="P53" s="247"/>
      <c r="Q53" s="247"/>
      <c r="R53" s="79"/>
      <c r="S53" s="79"/>
      <c r="T53" s="247"/>
      <c r="U53" s="247"/>
      <c r="V53" s="79"/>
      <c r="W53" s="79"/>
      <c r="X53" s="247"/>
      <c r="Y53" s="247"/>
      <c r="Z53" s="79"/>
      <c r="AA53" s="79"/>
      <c r="AB53" s="108">
        <f>A4*0.75</f>
        <v>0</v>
      </c>
      <c r="AC53" s="121">
        <f>(A4*0.75)/A2</f>
        <v>0</v>
      </c>
      <c r="AD53" s="79"/>
      <c r="AE53" s="79"/>
      <c r="AF53" s="247"/>
      <c r="AG53" s="362"/>
      <c r="AH53" s="335"/>
      <c r="AI53" s="79"/>
      <c r="AJ53" s="247"/>
      <c r="AK53" s="388"/>
      <c r="AL53" s="231"/>
      <c r="AM53" s="79"/>
      <c r="AN53" s="247"/>
      <c r="AO53" s="247"/>
      <c r="AP53" s="79"/>
      <c r="AQ53" s="79"/>
      <c r="AR53" s="247"/>
      <c r="AS53" s="346"/>
      <c r="AT53" s="79"/>
      <c r="AU53" s="79"/>
      <c r="AV53" s="247"/>
      <c r="AW53" s="317"/>
    </row>
    <row r="54" spans="1:49" ht="13.5" thickBot="1">
      <c r="A54" s="4" t="s">
        <v>50</v>
      </c>
      <c r="B54" s="49"/>
      <c r="C54" s="50"/>
      <c r="D54" s="51"/>
      <c r="E54" s="51"/>
      <c r="F54" s="50"/>
      <c r="G54" s="276"/>
      <c r="H54" s="412"/>
      <c r="I54" s="51"/>
      <c r="J54" s="265"/>
      <c r="K54" s="426"/>
      <c r="L54" s="289"/>
      <c r="M54" s="252"/>
      <c r="N54" s="82"/>
      <c r="O54" s="82"/>
      <c r="P54" s="252"/>
      <c r="Q54" s="252"/>
      <c r="R54" s="82"/>
      <c r="S54" s="82"/>
      <c r="T54" s="252"/>
      <c r="U54" s="252"/>
      <c r="V54" s="82"/>
      <c r="W54" s="82"/>
      <c r="X54" s="252"/>
      <c r="Y54" s="252"/>
      <c r="Z54" s="82"/>
      <c r="AA54" s="82"/>
      <c r="AB54" s="252"/>
      <c r="AC54" s="252"/>
      <c r="AD54" s="82"/>
      <c r="AE54" s="82"/>
      <c r="AF54" s="123">
        <f>IF(A4=0,0,100)</f>
        <v>0</v>
      </c>
      <c r="AG54" s="372">
        <f>AF54/A2</f>
        <v>0</v>
      </c>
      <c r="AH54" s="379">
        <f>IF(A4=0,0,100)</f>
        <v>0</v>
      </c>
      <c r="AI54" s="124">
        <f>AH54/A2</f>
        <v>0</v>
      </c>
      <c r="AJ54" s="123">
        <f>IF(A4=0,0,100)</f>
        <v>0</v>
      </c>
      <c r="AK54" s="399">
        <f>AJ54/A2</f>
        <v>0</v>
      </c>
      <c r="AL54" s="384">
        <f>IF(A4=0,0,100)</f>
        <v>0</v>
      </c>
      <c r="AM54" s="124">
        <f>AL54/A2</f>
        <v>0</v>
      </c>
      <c r="AN54" s="252"/>
      <c r="AO54" s="252"/>
      <c r="AP54" s="82"/>
      <c r="AQ54" s="82"/>
      <c r="AR54" s="252"/>
      <c r="AS54" s="348"/>
      <c r="AT54" s="82"/>
      <c r="AU54" s="82"/>
      <c r="AV54" s="252"/>
      <c r="AW54" s="355"/>
    </row>
    <row r="55" spans="1:49" ht="13.5" thickTop="1">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3"/>
      <c r="AU55" s="53"/>
      <c r="AV55" s="53"/>
      <c r="AW55" s="53"/>
    </row>
  </sheetData>
  <sheetProtection sheet="1" objects="1" scenarios="1"/>
  <mergeCells count="33">
    <mergeCell ref="AV19:AW19"/>
    <mergeCell ref="AR19:AS19"/>
    <mergeCell ref="AD19:AE19"/>
    <mergeCell ref="AP19:AQ19"/>
    <mergeCell ref="AF19:AG19"/>
    <mergeCell ref="AL19:AM19"/>
    <mergeCell ref="AH19:AI19"/>
    <mergeCell ref="AN19:AO19"/>
    <mergeCell ref="AJ19:AK19"/>
    <mergeCell ref="AT19:AU19"/>
    <mergeCell ref="X19:Y19"/>
    <mergeCell ref="Z19:AA19"/>
    <mergeCell ref="T19:U19"/>
    <mergeCell ref="N19:O19"/>
    <mergeCell ref="P19:Q19"/>
    <mergeCell ref="R19:S19"/>
    <mergeCell ref="B19:C19"/>
    <mergeCell ref="D19:E19"/>
    <mergeCell ref="F19:G19"/>
    <mergeCell ref="J19:K19"/>
    <mergeCell ref="L19:M19"/>
    <mergeCell ref="V19:W19"/>
    <mergeCell ref="H19:I19"/>
    <mergeCell ref="H18:I18"/>
    <mergeCell ref="J18:K18"/>
    <mergeCell ref="AB19:AC19"/>
    <mergeCell ref="AL18:AM18"/>
    <mergeCell ref="AH18:AI18"/>
    <mergeCell ref="AF17:AG18"/>
    <mergeCell ref="AH17:AK17"/>
    <mergeCell ref="L18:M18"/>
    <mergeCell ref="AJ18:AK18"/>
    <mergeCell ref="AD18:AE18"/>
  </mergeCells>
  <printOptions/>
  <pageMargins left="0.25" right="0" top="1" bottom="1" header="0.5" footer="0.5"/>
  <pageSetup fitToHeight="0" horizontalDpi="600" verticalDpi="600" orientation="landscape" scale="60" r:id="rId3"/>
  <legacyDrawing r:id="rId2"/>
</worksheet>
</file>

<file path=xl/worksheets/sheet3.xml><?xml version="1.0" encoding="utf-8"?>
<worksheet xmlns="http://schemas.openxmlformats.org/spreadsheetml/2006/main" xmlns:r="http://schemas.openxmlformats.org/officeDocument/2006/relationships">
  <sheetPr>
    <tabColor indexed="10"/>
  </sheetPr>
  <dimension ref="A1:AW59"/>
  <sheetViews>
    <sheetView tabSelected="1" zoomScalePageLayoutView="0" workbookViewId="0" topLeftCell="A1">
      <pane xSplit="1" ySplit="18" topLeftCell="B19" activePane="bottomRight" state="frozen"/>
      <selection pane="topLeft" activeCell="A1" sqref="A1"/>
      <selection pane="topRight" activeCell="B1" sqref="B1"/>
      <selection pane="bottomLeft" activeCell="A17" sqref="A17"/>
      <selection pane="bottomRight" activeCell="A2" sqref="A2"/>
    </sheetView>
  </sheetViews>
  <sheetFormatPr defaultColWidth="9.140625" defaultRowHeight="12.75"/>
  <cols>
    <col min="1" max="1" width="50.28125" style="0" customWidth="1"/>
    <col min="2" max="2" width="13.8515625" style="0" customWidth="1"/>
    <col min="3" max="3" width="16.00390625" style="0" customWidth="1"/>
    <col min="4" max="4" width="14.28125" style="0" customWidth="1"/>
    <col min="5" max="5" width="15.00390625" style="0" customWidth="1"/>
    <col min="6" max="6" width="14.28125" style="0" customWidth="1"/>
    <col min="7" max="13" width="14.7109375" style="0" customWidth="1"/>
    <col min="14" max="14" width="16.7109375" style="0" customWidth="1"/>
    <col min="15" max="15" width="16.140625" style="0" customWidth="1"/>
    <col min="16" max="16" width="14.28125" style="0" customWidth="1"/>
    <col min="17" max="17" width="14.7109375" style="0" customWidth="1"/>
    <col min="18" max="18" width="14.28125" style="0" customWidth="1"/>
    <col min="19" max="19" width="15.28125" style="0" customWidth="1"/>
    <col min="20" max="20" width="14.28125" style="0" customWidth="1"/>
    <col min="21" max="25" width="15.421875" style="0" customWidth="1"/>
    <col min="26" max="26" width="14.28125" style="0" customWidth="1"/>
    <col min="27" max="27" width="15.00390625" style="0" customWidth="1"/>
    <col min="28" max="28" width="14.28125" style="0" customWidth="1"/>
    <col min="29" max="29" width="15.421875" style="0" customWidth="1"/>
    <col min="30" max="30" width="14.28125" style="0" customWidth="1"/>
    <col min="31" max="41" width="15.421875" style="0" customWidth="1"/>
    <col min="42" max="42" width="14.28125" style="0" customWidth="1"/>
    <col min="43" max="43" width="14.7109375" style="0" customWidth="1"/>
    <col min="44" max="44" width="14.28125" style="0" customWidth="1"/>
    <col min="45" max="45" width="14.7109375" style="0" customWidth="1"/>
    <col min="46" max="49" width="14.28125" style="0" customWidth="1"/>
  </cols>
  <sheetData>
    <row r="1" ht="13.5" thickBot="1">
      <c r="A1" s="41" t="s">
        <v>18</v>
      </c>
    </row>
    <row r="2" ht="13.5" thickBot="1">
      <c r="A2" s="195">
        <v>2</v>
      </c>
    </row>
    <row r="3" spans="1:44" ht="13.5" thickBot="1">
      <c r="A3" s="41" t="s">
        <v>67</v>
      </c>
      <c r="C3" s="1"/>
      <c r="E3" s="1"/>
      <c r="G3" s="1"/>
      <c r="H3" s="1"/>
      <c r="I3" s="1"/>
      <c r="J3" s="1"/>
      <c r="K3" s="1"/>
      <c r="L3" s="1"/>
      <c r="M3" s="1"/>
      <c r="Q3" s="1"/>
      <c r="S3" s="1"/>
      <c r="U3" s="1"/>
      <c r="V3" s="1"/>
      <c r="W3" s="1"/>
      <c r="X3" s="1"/>
      <c r="Y3" s="1"/>
      <c r="AA3" s="1"/>
      <c r="AC3" s="1"/>
      <c r="AD3" s="1"/>
      <c r="AL3" s="38"/>
      <c r="AP3" s="1"/>
      <c r="AR3" s="1"/>
    </row>
    <row r="4" spans="1:44" ht="13.5" thickBot="1">
      <c r="A4" s="196">
        <v>0</v>
      </c>
      <c r="C4" s="1"/>
      <c r="E4" s="1"/>
      <c r="G4" s="1"/>
      <c r="H4" s="1"/>
      <c r="I4" s="1"/>
      <c r="J4" s="1"/>
      <c r="K4" s="1"/>
      <c r="L4" s="1"/>
      <c r="M4" s="1"/>
      <c r="Q4" s="1"/>
      <c r="S4" s="1"/>
      <c r="U4" s="1"/>
      <c r="V4" s="1"/>
      <c r="W4" s="1"/>
      <c r="X4" s="1"/>
      <c r="Y4" s="1"/>
      <c r="AA4" s="1"/>
      <c r="AC4" s="1"/>
      <c r="AD4" s="1"/>
      <c r="AP4" s="1"/>
      <c r="AR4" s="1"/>
    </row>
    <row r="5" spans="1:44" ht="12.75" hidden="1">
      <c r="A5" s="1" t="s">
        <v>33</v>
      </c>
      <c r="B5" s="2">
        <f>A4*1.075</f>
        <v>0</v>
      </c>
      <c r="E5" s="1"/>
      <c r="G5" s="1"/>
      <c r="H5" s="1"/>
      <c r="I5" s="1"/>
      <c r="J5" s="1"/>
      <c r="K5" s="1"/>
      <c r="L5" s="1"/>
      <c r="M5" s="1"/>
      <c r="Q5" s="1"/>
      <c r="S5" s="1"/>
      <c r="U5" s="1"/>
      <c r="V5" s="1"/>
      <c r="W5" s="1"/>
      <c r="X5" s="1"/>
      <c r="Y5" s="1"/>
      <c r="AA5" s="1"/>
      <c r="AC5" s="1"/>
      <c r="AD5" s="1"/>
      <c r="AP5" s="1"/>
      <c r="AR5" s="1"/>
    </row>
    <row r="6" spans="1:44" ht="12.75" hidden="1">
      <c r="A6" s="1" t="s">
        <v>32</v>
      </c>
      <c r="B6" s="2">
        <v>25</v>
      </c>
      <c r="C6" s="1"/>
      <c r="E6" s="1"/>
      <c r="G6" s="1"/>
      <c r="H6" s="1"/>
      <c r="I6" s="1"/>
      <c r="J6" s="1"/>
      <c r="K6" s="1"/>
      <c r="L6" s="1"/>
      <c r="M6" s="1"/>
      <c r="Q6" s="1"/>
      <c r="S6" s="1"/>
      <c r="U6" s="1"/>
      <c r="V6" s="1"/>
      <c r="W6" s="1"/>
      <c r="X6" s="1"/>
      <c r="Y6" s="1"/>
      <c r="AA6" s="1"/>
      <c r="AC6" s="1"/>
      <c r="AD6" s="1"/>
      <c r="AP6" s="1"/>
      <c r="AR6" s="1"/>
    </row>
    <row r="7" spans="1:44" ht="12.75" hidden="1">
      <c r="A7" s="1" t="s">
        <v>31</v>
      </c>
      <c r="B7" s="2">
        <v>25</v>
      </c>
      <c r="C7" s="1"/>
      <c r="E7" s="1"/>
      <c r="G7" s="1"/>
      <c r="H7" s="1"/>
      <c r="I7" s="1"/>
      <c r="J7" s="1"/>
      <c r="K7" s="1"/>
      <c r="L7" s="1"/>
      <c r="M7" s="1"/>
      <c r="Q7" s="1"/>
      <c r="S7" s="1"/>
      <c r="U7" s="1"/>
      <c r="V7" s="1"/>
      <c r="W7" s="1"/>
      <c r="X7" s="1"/>
      <c r="Y7" s="1"/>
      <c r="AA7" s="1"/>
      <c r="AC7" s="1"/>
      <c r="AD7" s="1"/>
      <c r="AP7" s="1"/>
      <c r="AR7" s="1"/>
    </row>
    <row r="8" spans="1:44" ht="12.75" hidden="1">
      <c r="A8" s="1" t="s">
        <v>30</v>
      </c>
      <c r="B8" s="2">
        <v>100</v>
      </c>
      <c r="C8" s="1"/>
      <c r="E8" s="1"/>
      <c r="G8" s="1"/>
      <c r="H8" s="1"/>
      <c r="I8" s="1"/>
      <c r="J8" s="1"/>
      <c r="K8" s="1"/>
      <c r="L8" s="1"/>
      <c r="M8" s="1"/>
      <c r="Q8" s="1"/>
      <c r="S8" s="1"/>
      <c r="U8" s="1"/>
      <c r="V8" s="1"/>
      <c r="W8" s="1"/>
      <c r="X8" s="1"/>
      <c r="Y8" s="1"/>
      <c r="AA8" s="1"/>
      <c r="AC8" s="1"/>
      <c r="AD8" s="1"/>
      <c r="AP8" s="1"/>
      <c r="AR8" s="1"/>
    </row>
    <row r="9" spans="1:44" ht="12.75" hidden="1">
      <c r="A9" s="1" t="s">
        <v>29</v>
      </c>
      <c r="B9" s="2">
        <v>12</v>
      </c>
      <c r="C9" s="1"/>
      <c r="E9" s="1"/>
      <c r="G9" s="1"/>
      <c r="H9" s="1"/>
      <c r="I9" s="1"/>
      <c r="J9" s="1"/>
      <c r="K9" s="1"/>
      <c r="L9" s="1"/>
      <c r="M9" s="1"/>
      <c r="Q9" s="1"/>
      <c r="S9" s="1"/>
      <c r="U9" s="1"/>
      <c r="V9" s="1"/>
      <c r="W9" s="1"/>
      <c r="X9" s="1"/>
      <c r="Y9" s="1"/>
      <c r="AA9" s="1"/>
      <c r="AC9" s="1"/>
      <c r="AD9" s="1"/>
      <c r="AP9" s="1"/>
      <c r="AR9" s="1"/>
    </row>
    <row r="10" spans="1:44" ht="12.75" hidden="1">
      <c r="A10" s="1" t="s">
        <v>28</v>
      </c>
      <c r="B10" s="2">
        <v>150</v>
      </c>
      <c r="C10" s="1">
        <v>100</v>
      </c>
      <c r="E10" s="1"/>
      <c r="G10" s="1"/>
      <c r="H10" s="1"/>
      <c r="I10" s="1"/>
      <c r="J10" s="1"/>
      <c r="K10" s="1"/>
      <c r="L10" s="1"/>
      <c r="M10" s="1"/>
      <c r="Q10" s="1"/>
      <c r="S10" s="1"/>
      <c r="U10" s="1"/>
      <c r="V10" s="1"/>
      <c r="W10" s="1"/>
      <c r="X10" s="1"/>
      <c r="Y10" s="1"/>
      <c r="AA10" s="1"/>
      <c r="AC10" s="1"/>
      <c r="AD10" s="1"/>
      <c r="AP10" s="1"/>
      <c r="AR10" s="1"/>
    </row>
    <row r="11" spans="1:44" ht="12.75" hidden="1">
      <c r="A11" s="1" t="s">
        <v>27</v>
      </c>
      <c r="B11" s="2"/>
      <c r="C11" s="1"/>
      <c r="E11" s="1"/>
      <c r="G11" s="1"/>
      <c r="H11" s="1"/>
      <c r="I11" s="1"/>
      <c r="J11" s="1"/>
      <c r="K11" s="1"/>
      <c r="L11" s="1"/>
      <c r="M11" s="1"/>
      <c r="Q11" s="1"/>
      <c r="S11" s="1"/>
      <c r="U11" s="1"/>
      <c r="V11" s="1"/>
      <c r="W11" s="1"/>
      <c r="X11" s="1"/>
      <c r="Y11" s="1"/>
      <c r="AA11" s="1"/>
      <c r="AC11" s="1"/>
      <c r="AD11" s="1"/>
      <c r="AP11" s="1"/>
      <c r="AR11" s="1"/>
    </row>
    <row r="12" spans="1:44" ht="12.75" hidden="1">
      <c r="A12" s="1" t="s">
        <v>26</v>
      </c>
      <c r="B12" s="2">
        <v>50</v>
      </c>
      <c r="C12" s="1"/>
      <c r="E12" s="1"/>
      <c r="G12" s="1"/>
      <c r="H12" s="1"/>
      <c r="I12" s="1"/>
      <c r="J12" s="1"/>
      <c r="K12" s="1"/>
      <c r="L12" s="1"/>
      <c r="M12" s="1"/>
      <c r="Q12" s="1"/>
      <c r="S12" s="1"/>
      <c r="U12" s="1"/>
      <c r="V12" s="1"/>
      <c r="W12" s="1"/>
      <c r="X12" s="1"/>
      <c r="Y12" s="1"/>
      <c r="AA12" s="1"/>
      <c r="AC12" s="1"/>
      <c r="AD12" s="1"/>
      <c r="AP12" s="1"/>
      <c r="AR12" s="1"/>
    </row>
    <row r="13" spans="1:44" ht="12.75" hidden="1">
      <c r="A13" s="1" t="s">
        <v>22</v>
      </c>
      <c r="B13" s="2">
        <v>41</v>
      </c>
      <c r="C13" s="1"/>
      <c r="E13" s="1"/>
      <c r="G13" s="1"/>
      <c r="H13" s="1"/>
      <c r="I13" s="1"/>
      <c r="J13" s="1"/>
      <c r="K13" s="1"/>
      <c r="L13" s="1"/>
      <c r="M13" s="1"/>
      <c r="Q13" s="1"/>
      <c r="S13" s="1"/>
      <c r="U13" s="1"/>
      <c r="V13" s="1"/>
      <c r="W13" s="1"/>
      <c r="X13" s="1"/>
      <c r="Y13" s="1"/>
      <c r="AA13" s="1"/>
      <c r="AC13" s="1"/>
      <c r="AD13" s="1"/>
      <c r="AP13" s="1"/>
      <c r="AR13" s="1"/>
    </row>
    <row r="14" spans="1:44" ht="12.75" hidden="1">
      <c r="A14" s="1" t="s">
        <v>74</v>
      </c>
      <c r="B14" s="2">
        <v>5</v>
      </c>
      <c r="C14" s="1"/>
      <c r="E14" s="1"/>
      <c r="G14" s="1"/>
      <c r="H14" s="1"/>
      <c r="I14" s="1"/>
      <c r="J14" s="1"/>
      <c r="K14" s="1"/>
      <c r="L14" s="1"/>
      <c r="M14" s="1"/>
      <c r="Q14" s="1"/>
      <c r="S14" s="1"/>
      <c r="U14" s="1"/>
      <c r="V14" s="1"/>
      <c r="W14" s="1"/>
      <c r="X14" s="1"/>
      <c r="Y14" s="1"/>
      <c r="AA14" s="1"/>
      <c r="AC14" s="1"/>
      <c r="AD14" s="525"/>
      <c r="AE14" s="525"/>
      <c r="AF14" s="526"/>
      <c r="AG14" s="526"/>
      <c r="AH14" s="63"/>
      <c r="AI14" s="63"/>
      <c r="AJ14" s="63"/>
      <c r="AK14" s="63"/>
      <c r="AL14" s="526"/>
      <c r="AM14" s="526"/>
      <c r="AP14" s="1"/>
      <c r="AR14" s="1"/>
    </row>
    <row r="15" spans="1:44" ht="13.5" hidden="1" thickBot="1">
      <c r="A15" s="1" t="s">
        <v>77</v>
      </c>
      <c r="B15" s="2">
        <v>25</v>
      </c>
      <c r="C15" s="1"/>
      <c r="E15" s="1"/>
      <c r="G15" s="1"/>
      <c r="H15" s="1"/>
      <c r="I15" s="1"/>
      <c r="J15" s="1"/>
      <c r="K15" s="1"/>
      <c r="L15" s="1"/>
      <c r="M15" s="1"/>
      <c r="Q15" s="1"/>
      <c r="S15" s="1"/>
      <c r="U15" s="1"/>
      <c r="V15" s="1"/>
      <c r="W15" s="1"/>
      <c r="X15" s="1"/>
      <c r="Y15" s="1"/>
      <c r="AA15" s="1"/>
      <c r="AC15" s="1"/>
      <c r="AD15" s="64"/>
      <c r="AE15" s="64"/>
      <c r="AF15" s="62"/>
      <c r="AG15" s="62"/>
      <c r="AH15" s="62"/>
      <c r="AI15" s="62"/>
      <c r="AJ15" s="62"/>
      <c r="AK15" s="62"/>
      <c r="AL15" s="62"/>
      <c r="AM15" s="62"/>
      <c r="AP15" s="1"/>
      <c r="AR15" s="1"/>
    </row>
    <row r="16" spans="1:44" ht="14.25" hidden="1" thickBot="1" thickTop="1">
      <c r="A16" s="1" t="s">
        <v>98</v>
      </c>
      <c r="B16" s="2">
        <v>150</v>
      </c>
      <c r="C16" s="1"/>
      <c r="E16" s="1"/>
      <c r="G16" s="1"/>
      <c r="H16" s="1"/>
      <c r="I16" s="1"/>
      <c r="J16" s="1"/>
      <c r="K16" s="1"/>
      <c r="L16" s="1"/>
      <c r="M16" s="1"/>
      <c r="Q16" s="1"/>
      <c r="S16" s="1"/>
      <c r="U16" s="1"/>
      <c r="V16" s="1"/>
      <c r="W16" s="1"/>
      <c r="X16" s="1"/>
      <c r="Y16" s="1"/>
      <c r="AA16" s="1"/>
      <c r="AC16" s="1"/>
      <c r="AD16" s="64"/>
      <c r="AE16" s="67"/>
      <c r="AF16" s="62"/>
      <c r="AG16" s="62"/>
      <c r="AH16" s="63"/>
      <c r="AI16" s="63"/>
      <c r="AJ16" s="63"/>
      <c r="AK16" s="63"/>
      <c r="AL16" s="62"/>
      <c r="AM16" s="62"/>
      <c r="AP16" s="1"/>
      <c r="AR16" s="1"/>
    </row>
    <row r="17" spans="1:44" ht="14.25" customHeight="1" thickBot="1" thickTop="1">
      <c r="A17" s="1"/>
      <c r="B17" s="2"/>
      <c r="C17" s="1"/>
      <c r="E17" s="1"/>
      <c r="G17" s="1"/>
      <c r="H17" s="1"/>
      <c r="I17" s="1"/>
      <c r="J17" s="1"/>
      <c r="K17" s="1"/>
      <c r="L17" s="1"/>
      <c r="M17" s="1"/>
      <c r="Q17" s="1"/>
      <c r="S17" s="1"/>
      <c r="U17" s="1"/>
      <c r="V17" s="1"/>
      <c r="W17" s="1"/>
      <c r="X17" s="1"/>
      <c r="Y17" s="1"/>
      <c r="AA17" s="1"/>
      <c r="AC17" s="1"/>
      <c r="AD17" s="64"/>
      <c r="AE17" s="95"/>
      <c r="AF17" s="503" t="s">
        <v>95</v>
      </c>
      <c r="AG17" s="503"/>
      <c r="AH17" s="530" t="s">
        <v>116</v>
      </c>
      <c r="AI17" s="531"/>
      <c r="AJ17" s="531"/>
      <c r="AK17" s="532"/>
      <c r="AL17" s="62"/>
      <c r="AM17" s="62"/>
      <c r="AP17" s="1"/>
      <c r="AR17" s="1"/>
    </row>
    <row r="18" spans="1:44" ht="14.25" customHeight="1" thickBot="1" thickTop="1">
      <c r="A18" s="1"/>
      <c r="B18" s="2"/>
      <c r="C18" s="1"/>
      <c r="E18" s="1"/>
      <c r="G18" s="1"/>
      <c r="H18" s="523" t="s">
        <v>110</v>
      </c>
      <c r="I18" s="524"/>
      <c r="J18" s="523" t="s">
        <v>111</v>
      </c>
      <c r="K18" s="524"/>
      <c r="L18" s="1"/>
      <c r="M18" s="1"/>
      <c r="Q18" s="1"/>
      <c r="S18" s="1"/>
      <c r="U18" s="1"/>
      <c r="V18" s="1"/>
      <c r="W18" s="1"/>
      <c r="X18" s="1"/>
      <c r="Y18" s="1"/>
      <c r="AA18" s="1"/>
      <c r="AC18" s="1"/>
      <c r="AD18" s="527" t="s">
        <v>46</v>
      </c>
      <c r="AE18" s="527"/>
      <c r="AF18" s="505"/>
      <c r="AG18" s="505"/>
      <c r="AH18" s="528" t="s">
        <v>113</v>
      </c>
      <c r="AI18" s="529"/>
      <c r="AJ18" s="521" t="s">
        <v>114</v>
      </c>
      <c r="AK18" s="522"/>
      <c r="AL18" s="498"/>
      <c r="AM18" s="499"/>
      <c r="AP18" s="1"/>
      <c r="AR18" s="1"/>
    </row>
    <row r="19" spans="1:49" ht="40.5" customHeight="1" thickBot="1" thickTop="1">
      <c r="A19" s="65" t="s">
        <v>93</v>
      </c>
      <c r="B19" s="470" t="s">
        <v>6</v>
      </c>
      <c r="C19" s="470"/>
      <c r="D19" s="471" t="s">
        <v>7</v>
      </c>
      <c r="E19" s="471"/>
      <c r="F19" s="472" t="s">
        <v>21</v>
      </c>
      <c r="G19" s="468"/>
      <c r="H19" s="518" t="s">
        <v>43</v>
      </c>
      <c r="I19" s="519"/>
      <c r="J19" s="516" t="s">
        <v>43</v>
      </c>
      <c r="K19" s="517"/>
      <c r="L19" s="475" t="s">
        <v>97</v>
      </c>
      <c r="M19" s="476"/>
      <c r="N19" s="468" t="s">
        <v>13</v>
      </c>
      <c r="O19" s="469"/>
      <c r="P19" s="464" t="s">
        <v>8</v>
      </c>
      <c r="Q19" s="465"/>
      <c r="R19" s="468" t="s">
        <v>14</v>
      </c>
      <c r="S19" s="469"/>
      <c r="T19" s="464" t="s">
        <v>9</v>
      </c>
      <c r="U19" s="465"/>
      <c r="V19" s="466" t="s">
        <v>39</v>
      </c>
      <c r="W19" s="467"/>
      <c r="X19" s="497" t="s">
        <v>101</v>
      </c>
      <c r="Y19" s="476"/>
      <c r="Z19" s="468" t="s">
        <v>10</v>
      </c>
      <c r="AA19" s="469"/>
      <c r="AB19" s="464" t="s">
        <v>11</v>
      </c>
      <c r="AC19" s="465"/>
      <c r="AD19" s="466" t="s">
        <v>91</v>
      </c>
      <c r="AE19" s="467"/>
      <c r="AF19" s="497" t="s">
        <v>91</v>
      </c>
      <c r="AG19" s="475"/>
      <c r="AH19" s="484" t="s">
        <v>91</v>
      </c>
      <c r="AI19" s="467"/>
      <c r="AJ19" s="497" t="s">
        <v>91</v>
      </c>
      <c r="AK19" s="514"/>
      <c r="AL19" s="520" t="s">
        <v>70</v>
      </c>
      <c r="AM19" s="467"/>
      <c r="AN19" s="497" t="s">
        <v>71</v>
      </c>
      <c r="AO19" s="476"/>
      <c r="AP19" s="466" t="s">
        <v>48</v>
      </c>
      <c r="AQ19" s="467"/>
      <c r="AR19" s="497" t="s">
        <v>12</v>
      </c>
      <c r="AS19" s="476"/>
      <c r="AT19" s="515" t="s">
        <v>84</v>
      </c>
      <c r="AU19" s="515"/>
      <c r="AV19" s="511" t="s">
        <v>73</v>
      </c>
      <c r="AW19" s="511"/>
    </row>
    <row r="20" spans="1:49" ht="28.5" customHeight="1" thickBot="1" thickTop="1">
      <c r="A20" s="40" t="s">
        <v>119</v>
      </c>
      <c r="B20" s="11" t="s">
        <v>44</v>
      </c>
      <c r="C20" s="11" t="s">
        <v>45</v>
      </c>
      <c r="D20" s="10" t="s">
        <v>44</v>
      </c>
      <c r="E20" s="10" t="s">
        <v>45</v>
      </c>
      <c r="F20" s="11" t="s">
        <v>44</v>
      </c>
      <c r="G20" s="271" t="s">
        <v>45</v>
      </c>
      <c r="H20" s="400" t="s">
        <v>44</v>
      </c>
      <c r="I20" s="10" t="s">
        <v>45</v>
      </c>
      <c r="J20" s="76" t="s">
        <v>44</v>
      </c>
      <c r="K20" s="413" t="s">
        <v>45</v>
      </c>
      <c r="L20" s="284" t="s">
        <v>44</v>
      </c>
      <c r="M20" s="248" t="s">
        <v>45</v>
      </c>
      <c r="N20" s="76" t="s">
        <v>44</v>
      </c>
      <c r="O20" s="76" t="s">
        <v>45</v>
      </c>
      <c r="P20" s="248" t="s">
        <v>44</v>
      </c>
      <c r="Q20" s="248" t="s">
        <v>45</v>
      </c>
      <c r="R20" s="76" t="s">
        <v>44</v>
      </c>
      <c r="S20" s="76" t="s">
        <v>45</v>
      </c>
      <c r="T20" s="248" t="s">
        <v>44</v>
      </c>
      <c r="U20" s="248" t="s">
        <v>45</v>
      </c>
      <c r="V20" s="76" t="s">
        <v>44</v>
      </c>
      <c r="W20" s="76" t="s">
        <v>45</v>
      </c>
      <c r="X20" s="248" t="s">
        <v>44</v>
      </c>
      <c r="Y20" s="248" t="s">
        <v>45</v>
      </c>
      <c r="Z20" s="76" t="s">
        <v>44</v>
      </c>
      <c r="AA20" s="76" t="s">
        <v>45</v>
      </c>
      <c r="AB20" s="248" t="s">
        <v>44</v>
      </c>
      <c r="AC20" s="248" t="s">
        <v>45</v>
      </c>
      <c r="AD20" s="76" t="s">
        <v>44</v>
      </c>
      <c r="AE20" s="76" t="s">
        <v>45</v>
      </c>
      <c r="AF20" s="248" t="s">
        <v>44</v>
      </c>
      <c r="AG20" s="359" t="s">
        <v>45</v>
      </c>
      <c r="AH20" s="333" t="s">
        <v>44</v>
      </c>
      <c r="AI20" s="76" t="s">
        <v>45</v>
      </c>
      <c r="AJ20" s="248" t="s">
        <v>44</v>
      </c>
      <c r="AK20" s="385" t="s">
        <v>45</v>
      </c>
      <c r="AL20" s="226" t="s">
        <v>44</v>
      </c>
      <c r="AM20" s="76" t="s">
        <v>45</v>
      </c>
      <c r="AN20" s="248" t="s">
        <v>44</v>
      </c>
      <c r="AO20" s="248" t="s">
        <v>45</v>
      </c>
      <c r="AP20" s="76" t="s">
        <v>44</v>
      </c>
      <c r="AQ20" s="76" t="s">
        <v>45</v>
      </c>
      <c r="AR20" s="248" t="s">
        <v>44</v>
      </c>
      <c r="AS20" s="248" t="s">
        <v>45</v>
      </c>
      <c r="AT20" s="76" t="s">
        <v>44</v>
      </c>
      <c r="AU20" s="76" t="s">
        <v>45</v>
      </c>
      <c r="AV20" s="248" t="s">
        <v>44</v>
      </c>
      <c r="AW20" s="315" t="s">
        <v>45</v>
      </c>
    </row>
    <row r="21" spans="1:49" ht="12.75">
      <c r="A21" s="1"/>
      <c r="B21" s="36"/>
      <c r="C21" s="30"/>
      <c r="D21" s="15"/>
      <c r="E21" s="15"/>
      <c r="F21" s="30"/>
      <c r="G21" s="272"/>
      <c r="H21" s="401"/>
      <c r="I21" s="15"/>
      <c r="J21" s="263"/>
      <c r="K21" s="414"/>
      <c r="L21" s="285"/>
      <c r="M21" s="249"/>
      <c r="N21" s="77"/>
      <c r="O21" s="77"/>
      <c r="P21" s="249"/>
      <c r="Q21" s="249"/>
      <c r="R21" s="77"/>
      <c r="S21" s="77"/>
      <c r="T21" s="249"/>
      <c r="U21" s="249"/>
      <c r="V21" s="77"/>
      <c r="W21" s="77"/>
      <c r="X21" s="249"/>
      <c r="Y21" s="249"/>
      <c r="Z21" s="77"/>
      <c r="AA21" s="77"/>
      <c r="AB21" s="249"/>
      <c r="AC21" s="249"/>
      <c r="AD21" s="77"/>
      <c r="AE21" s="77"/>
      <c r="AF21" s="249"/>
      <c r="AG21" s="360"/>
      <c r="AH21" s="373"/>
      <c r="AI21" s="77"/>
      <c r="AJ21" s="249"/>
      <c r="AK21" s="386"/>
      <c r="AL21" s="380"/>
      <c r="AM21" s="77"/>
      <c r="AN21" s="249"/>
      <c r="AO21" s="249"/>
      <c r="AP21" s="77"/>
      <c r="AQ21" s="77"/>
      <c r="AR21" s="249"/>
      <c r="AS21" s="344"/>
      <c r="AT21" s="77"/>
      <c r="AU21" s="77"/>
      <c r="AV21" s="249"/>
      <c r="AW21" s="316"/>
    </row>
    <row r="22" spans="1:49" ht="12.75">
      <c r="A22" s="5" t="s">
        <v>47</v>
      </c>
      <c r="B22" s="46">
        <f>A4+B5+B7+B14+IF(A4=0,-30,0)</f>
        <v>0</v>
      </c>
      <c r="C22" s="47">
        <f>B22*1.03</f>
        <v>0</v>
      </c>
      <c r="D22" s="48">
        <f>A4+B5+B6+B7+B14</f>
        <v>55</v>
      </c>
      <c r="E22" s="48">
        <f>D22*1.03</f>
        <v>56.65</v>
      </c>
      <c r="F22" s="47">
        <f>A4+B5+B6+B7+B14</f>
        <v>55</v>
      </c>
      <c r="G22" s="273">
        <f>F22*1.03</f>
        <v>56.65</v>
      </c>
      <c r="H22" s="402">
        <f>A4+B5+B6+B7+C10+B14</f>
        <v>155</v>
      </c>
      <c r="I22" s="48">
        <f>H22*1.03</f>
        <v>159.65</v>
      </c>
      <c r="J22" s="78">
        <f>A4+B5+B6+B7+B10+B14</f>
        <v>205</v>
      </c>
      <c r="K22" s="415">
        <f>J22*1.03</f>
        <v>211.15</v>
      </c>
      <c r="L22" s="300">
        <f>B16</f>
        <v>150</v>
      </c>
      <c r="M22" s="250">
        <f>L22*1.03</f>
        <v>154.5</v>
      </c>
      <c r="N22" s="78">
        <f>A4</f>
        <v>0</v>
      </c>
      <c r="O22" s="78">
        <f>(A4*1.04)/A2</f>
        <v>0</v>
      </c>
      <c r="P22" s="250">
        <f>A4+B5+B6+B7+B14</f>
        <v>55</v>
      </c>
      <c r="Q22" s="250">
        <f>P22*1.03</f>
        <v>56.65</v>
      </c>
      <c r="R22" s="78">
        <f>A4+B5+B6+B7+B14</f>
        <v>55</v>
      </c>
      <c r="S22" s="78">
        <f>R22*1.03</f>
        <v>56.65</v>
      </c>
      <c r="T22" s="250">
        <f>A4+B5+B6+B7+B14</f>
        <v>55</v>
      </c>
      <c r="U22" s="250">
        <f>T22*1.03</f>
        <v>56.65</v>
      </c>
      <c r="V22" s="78">
        <f>A4+B5+B6+B7+B12+B14</f>
        <v>105</v>
      </c>
      <c r="W22" s="78">
        <f>V22*1.03</f>
        <v>108.15</v>
      </c>
      <c r="X22" s="250">
        <f>A4+B5+B6+B7+B14</f>
        <v>55</v>
      </c>
      <c r="Y22" s="250">
        <f>X22*1.03</f>
        <v>56.65</v>
      </c>
      <c r="Z22" s="78">
        <f>A4+B5+B6+B7+B14</f>
        <v>55</v>
      </c>
      <c r="AA22" s="78">
        <f>Z22*1.03</f>
        <v>56.65</v>
      </c>
      <c r="AB22" s="250">
        <f>A4+B5+B6+B7+B14</f>
        <v>55</v>
      </c>
      <c r="AC22" s="250">
        <f>AB22*1.03</f>
        <v>56.65</v>
      </c>
      <c r="AD22" s="78">
        <f>A4+B5+B6+B7+B8+B9</f>
        <v>162</v>
      </c>
      <c r="AE22" s="78">
        <f>AD22*1.03</f>
        <v>166.86</v>
      </c>
      <c r="AF22" s="250">
        <f>A4+B5+B6+B7+B8+B9+B14</f>
        <v>167</v>
      </c>
      <c r="AG22" s="361">
        <f>AF22*1.03</f>
        <v>172.01</v>
      </c>
      <c r="AH22" s="374">
        <f>A4+B5+B6+B7+B8+B9+B14+B15</f>
        <v>192</v>
      </c>
      <c r="AI22" s="78">
        <f>AH22*1.03</f>
        <v>197.76</v>
      </c>
      <c r="AJ22" s="342">
        <f>A4+B5+B6+B7+B8+B9+B14+B15</f>
        <v>192</v>
      </c>
      <c r="AK22" s="387">
        <f>AJ22*1.03</f>
        <v>197.76</v>
      </c>
      <c r="AL22" s="381">
        <f>A4+B5+B7+B14</f>
        <v>30</v>
      </c>
      <c r="AM22" s="78">
        <f>AL22*1.03</f>
        <v>30.900000000000002</v>
      </c>
      <c r="AN22" s="250">
        <f>A4</f>
        <v>0</v>
      </c>
      <c r="AO22" s="250">
        <f>AN22*1.03</f>
        <v>0</v>
      </c>
      <c r="AP22" s="78">
        <f>B13</f>
        <v>41</v>
      </c>
      <c r="AQ22" s="78">
        <f>AP22*1.03</f>
        <v>42.230000000000004</v>
      </c>
      <c r="AR22" s="250">
        <f>A4+B5+B6+B7+B13+B14</f>
        <v>96</v>
      </c>
      <c r="AS22" s="345">
        <f>AR22*1.03</f>
        <v>98.88</v>
      </c>
      <c r="AT22" s="78">
        <f>A4+B5+B6+B7+B14</f>
        <v>55</v>
      </c>
      <c r="AU22" s="78">
        <f>AT22*1.03</f>
        <v>56.65</v>
      </c>
      <c r="AV22" s="250">
        <f>A4</f>
        <v>0</v>
      </c>
      <c r="AW22" s="353">
        <f>AV22*1.03</f>
        <v>0</v>
      </c>
    </row>
    <row r="23" spans="1:49" ht="12.75">
      <c r="A23" s="5"/>
      <c r="B23" s="37"/>
      <c r="C23" s="17"/>
      <c r="D23" s="18"/>
      <c r="E23" s="18"/>
      <c r="F23" s="17"/>
      <c r="G23" s="274"/>
      <c r="H23" s="403"/>
      <c r="I23" s="18"/>
      <c r="J23" s="264"/>
      <c r="K23" s="416"/>
      <c r="L23" s="287"/>
      <c r="M23" s="247"/>
      <c r="N23" s="79"/>
      <c r="O23" s="79"/>
      <c r="P23" s="247"/>
      <c r="Q23" s="247"/>
      <c r="R23" s="79"/>
      <c r="S23" s="79"/>
      <c r="T23" s="247"/>
      <c r="U23" s="247"/>
      <c r="V23" s="79"/>
      <c r="W23" s="79"/>
      <c r="X23" s="247"/>
      <c r="Y23" s="247"/>
      <c r="Z23" s="79"/>
      <c r="AA23" s="79"/>
      <c r="AB23" s="247"/>
      <c r="AC23" s="247"/>
      <c r="AD23" s="79"/>
      <c r="AE23" s="79"/>
      <c r="AF23" s="247"/>
      <c r="AG23" s="362"/>
      <c r="AH23" s="335"/>
      <c r="AI23" s="79"/>
      <c r="AJ23" s="247"/>
      <c r="AK23" s="388"/>
      <c r="AL23" s="231"/>
      <c r="AM23" s="79"/>
      <c r="AN23" s="247"/>
      <c r="AO23" s="247"/>
      <c r="AP23" s="79"/>
      <c r="AQ23" s="79"/>
      <c r="AR23" s="247"/>
      <c r="AS23" s="346"/>
      <c r="AT23" s="79"/>
      <c r="AU23" s="79"/>
      <c r="AV23" s="247"/>
      <c r="AW23" s="317"/>
    </row>
    <row r="24" spans="1:49" ht="12.75">
      <c r="A24" s="42" t="s">
        <v>72</v>
      </c>
      <c r="B24" s="43"/>
      <c r="C24" s="44">
        <f>C26+C44</f>
        <v>0</v>
      </c>
      <c r="D24" s="45"/>
      <c r="E24" s="45">
        <f>E26+E44</f>
        <v>28.325</v>
      </c>
      <c r="F24" s="44"/>
      <c r="G24" s="275">
        <f>G26+G44</f>
        <v>28.325</v>
      </c>
      <c r="H24" s="404"/>
      <c r="I24" s="45">
        <f>I26+I44</f>
        <v>79.825</v>
      </c>
      <c r="J24" s="80"/>
      <c r="K24" s="417">
        <f>K26+K44</f>
        <v>105.575</v>
      </c>
      <c r="L24" s="288"/>
      <c r="M24" s="251">
        <f>M26+M45</f>
        <v>77.25</v>
      </c>
      <c r="N24" s="80"/>
      <c r="O24" s="80">
        <f>O26+O46+O47+O48+O49</f>
        <v>0</v>
      </c>
      <c r="P24" s="251"/>
      <c r="Q24" s="251">
        <f>Q26+Q44</f>
        <v>28.325</v>
      </c>
      <c r="R24" s="80"/>
      <c r="S24" s="80">
        <f>S26+S44</f>
        <v>28.325</v>
      </c>
      <c r="T24" s="251"/>
      <c r="U24" s="251">
        <f>U26+U44</f>
        <v>28.325</v>
      </c>
      <c r="V24" s="80"/>
      <c r="W24" s="80">
        <f>W26+W44</f>
        <v>54.075</v>
      </c>
      <c r="X24" s="251"/>
      <c r="Y24" s="251">
        <f>Y26+Y44</f>
        <v>28.325</v>
      </c>
      <c r="Z24" s="80"/>
      <c r="AA24" s="80">
        <f>AA26+AA44</f>
        <v>28.325</v>
      </c>
      <c r="AB24" s="251"/>
      <c r="AC24" s="251">
        <f>AC26+AC44</f>
        <v>28.325</v>
      </c>
      <c r="AD24" s="80"/>
      <c r="AE24" s="80">
        <f>AE26+AE44</f>
        <v>85.93</v>
      </c>
      <c r="AF24" s="251"/>
      <c r="AG24" s="363">
        <f>AG26+AG44</f>
        <v>86.005</v>
      </c>
      <c r="AH24" s="375"/>
      <c r="AI24" s="80">
        <f>AI26+AI44</f>
        <v>86.38</v>
      </c>
      <c r="AJ24" s="251"/>
      <c r="AK24" s="389">
        <f>AK26+AK44</f>
        <v>98.88</v>
      </c>
      <c r="AL24" s="382"/>
      <c r="AM24" s="80">
        <f>AM26+AM44</f>
        <v>15.450000000000001</v>
      </c>
      <c r="AN24" s="251"/>
      <c r="AO24" s="251">
        <f>AO28+AO47</f>
        <v>0</v>
      </c>
      <c r="AP24" s="80"/>
      <c r="AQ24" s="80">
        <f>AQ26</f>
        <v>21.115000000000002</v>
      </c>
      <c r="AR24" s="251"/>
      <c r="AS24" s="347">
        <f>AS26+AS44</f>
        <v>49.44</v>
      </c>
      <c r="AT24" s="80"/>
      <c r="AU24" s="80">
        <f>AU26+AU44</f>
        <v>28.325</v>
      </c>
      <c r="AV24" s="251"/>
      <c r="AW24" s="318">
        <f>AW26+AW44</f>
        <v>0</v>
      </c>
    </row>
    <row r="25" spans="1:49" ht="13.5" thickBot="1">
      <c r="A25" s="4"/>
      <c r="B25" s="49"/>
      <c r="C25" s="50"/>
      <c r="D25" s="51"/>
      <c r="E25" s="51"/>
      <c r="F25" s="50"/>
      <c r="G25" s="276"/>
      <c r="H25" s="405"/>
      <c r="I25" s="51"/>
      <c r="J25" s="265"/>
      <c r="K25" s="418"/>
      <c r="L25" s="289"/>
      <c r="M25" s="252"/>
      <c r="N25" s="82"/>
      <c r="O25" s="82"/>
      <c r="P25" s="252"/>
      <c r="Q25" s="252"/>
      <c r="R25" s="82"/>
      <c r="S25" s="82"/>
      <c r="T25" s="252"/>
      <c r="U25" s="252"/>
      <c r="V25" s="82"/>
      <c r="W25" s="82"/>
      <c r="X25" s="252"/>
      <c r="Y25" s="252"/>
      <c r="Z25" s="82"/>
      <c r="AA25" s="82"/>
      <c r="AB25" s="252"/>
      <c r="AC25" s="252"/>
      <c r="AD25" s="82"/>
      <c r="AE25" s="82"/>
      <c r="AF25" s="252"/>
      <c r="AG25" s="364"/>
      <c r="AH25" s="336"/>
      <c r="AI25" s="82"/>
      <c r="AJ25" s="252"/>
      <c r="AK25" s="390"/>
      <c r="AL25" s="229"/>
      <c r="AM25" s="82"/>
      <c r="AN25" s="252"/>
      <c r="AO25" s="252"/>
      <c r="AP25" s="82"/>
      <c r="AQ25" s="82"/>
      <c r="AR25" s="252"/>
      <c r="AS25" s="348"/>
      <c r="AT25" s="82"/>
      <c r="AU25" s="82"/>
      <c r="AV25" s="252"/>
      <c r="AW25" s="319"/>
    </row>
    <row r="26" spans="1:49" ht="13.5" thickBot="1">
      <c r="A26" s="158" t="s">
        <v>24</v>
      </c>
      <c r="B26" s="145">
        <f>SUM(B28:B40)</f>
        <v>0</v>
      </c>
      <c r="C26" s="145">
        <f>SUM(C27:C40)</f>
        <v>0</v>
      </c>
      <c r="D26" s="147">
        <f aca="true" t="shared" si="0" ref="D26:K26">SUM(D28:D40)</f>
        <v>55</v>
      </c>
      <c r="E26" s="147">
        <f t="shared" si="0"/>
        <v>28.325</v>
      </c>
      <c r="F26" s="145">
        <f t="shared" si="0"/>
        <v>55</v>
      </c>
      <c r="G26" s="277">
        <f t="shared" si="0"/>
        <v>28.325</v>
      </c>
      <c r="H26" s="406">
        <f>SUM(H28:H40)</f>
        <v>155</v>
      </c>
      <c r="I26" s="147">
        <f>SUM(I28:I40)</f>
        <v>79.825</v>
      </c>
      <c r="J26" s="266">
        <f t="shared" si="0"/>
        <v>205</v>
      </c>
      <c r="K26" s="419">
        <f t="shared" si="0"/>
        <v>105.575</v>
      </c>
      <c r="L26" s="290">
        <f>SUM(L28:L40)</f>
        <v>150</v>
      </c>
      <c r="M26" s="253">
        <f>SUM(M28:M40)</f>
        <v>77.25</v>
      </c>
      <c r="N26" s="159"/>
      <c r="O26" s="168">
        <f>SUM(O27:O40)</f>
        <v>0</v>
      </c>
      <c r="P26" s="253">
        <f>SUM(P28:P40)</f>
        <v>55</v>
      </c>
      <c r="Q26" s="253">
        <f>SUM(Q28:Q40)</f>
        <v>28.325</v>
      </c>
      <c r="R26" s="150">
        <f>SUM(R28:R40)</f>
        <v>55</v>
      </c>
      <c r="S26" s="150">
        <f aca="true" t="shared" si="1" ref="S26:Z26">SUM(S27:S40)</f>
        <v>28.325</v>
      </c>
      <c r="T26" s="253">
        <f t="shared" si="1"/>
        <v>55</v>
      </c>
      <c r="U26" s="253">
        <f t="shared" si="1"/>
        <v>28.325</v>
      </c>
      <c r="V26" s="150">
        <f t="shared" si="1"/>
        <v>105</v>
      </c>
      <c r="W26" s="150">
        <f t="shared" si="1"/>
        <v>54.075</v>
      </c>
      <c r="X26" s="253">
        <f t="shared" si="1"/>
        <v>55</v>
      </c>
      <c r="Y26" s="253">
        <f t="shared" si="1"/>
        <v>28.325</v>
      </c>
      <c r="Z26" s="150">
        <f t="shared" si="1"/>
        <v>55</v>
      </c>
      <c r="AA26" s="150">
        <f>SUM(AA28:AA40)</f>
        <v>28.325</v>
      </c>
      <c r="AB26" s="253">
        <f aca="true" t="shared" si="2" ref="AB26:AM26">SUM(AB27:AB40)</f>
        <v>55</v>
      </c>
      <c r="AC26" s="253">
        <f t="shared" si="2"/>
        <v>28.325</v>
      </c>
      <c r="AD26" s="150">
        <f t="shared" si="2"/>
        <v>167</v>
      </c>
      <c r="AE26" s="150">
        <f t="shared" si="2"/>
        <v>85.93</v>
      </c>
      <c r="AF26" s="253">
        <f t="shared" si="2"/>
        <v>167</v>
      </c>
      <c r="AG26" s="365">
        <f t="shared" si="2"/>
        <v>86.005</v>
      </c>
      <c r="AH26" s="337">
        <f t="shared" si="2"/>
        <v>167</v>
      </c>
      <c r="AI26" s="150">
        <f t="shared" si="2"/>
        <v>86.38</v>
      </c>
      <c r="AJ26" s="253">
        <f>SUM(AJ27:AJ40)</f>
        <v>192</v>
      </c>
      <c r="AK26" s="391">
        <f>SUM(AK27:AK40)</f>
        <v>98.88</v>
      </c>
      <c r="AL26" s="230">
        <f t="shared" si="2"/>
        <v>30</v>
      </c>
      <c r="AM26" s="150">
        <f t="shared" si="2"/>
        <v>15.450000000000001</v>
      </c>
      <c r="AN26" s="253"/>
      <c r="AO26" s="253"/>
      <c r="AP26" s="150">
        <f>SUM(AP27:AP40)</f>
        <v>41</v>
      </c>
      <c r="AQ26" s="150">
        <f>SUM(AQ27:AQ40)</f>
        <v>21.115000000000002</v>
      </c>
      <c r="AR26" s="253">
        <f>SUM(AR27:AR40)</f>
        <v>96</v>
      </c>
      <c r="AS26" s="253">
        <f>SUM(AS27:AS40)</f>
        <v>49.44</v>
      </c>
      <c r="AT26" s="150">
        <f>SUM(AT28:AT40)</f>
        <v>55</v>
      </c>
      <c r="AU26" s="150">
        <f>SUM(AU28:AU40)</f>
        <v>28.325</v>
      </c>
      <c r="AV26" s="253">
        <f>SUM(AV28:AV40)</f>
        <v>0</v>
      </c>
      <c r="AW26" s="320">
        <f>SUM(AW28:AW40)</f>
        <v>0</v>
      </c>
    </row>
    <row r="27" spans="1:49" ht="12.75">
      <c r="A27" s="7" t="s">
        <v>25</v>
      </c>
      <c r="B27" s="136"/>
      <c r="C27" s="13"/>
      <c r="D27" s="14"/>
      <c r="E27" s="14"/>
      <c r="F27" s="13"/>
      <c r="G27" s="278"/>
      <c r="H27" s="407"/>
      <c r="I27" s="14"/>
      <c r="J27" s="267"/>
      <c r="K27" s="420"/>
      <c r="L27" s="291"/>
      <c r="M27" s="255"/>
      <c r="N27" s="85"/>
      <c r="O27" s="85"/>
      <c r="P27" s="255"/>
      <c r="Q27" s="255"/>
      <c r="R27" s="85"/>
      <c r="S27" s="85"/>
      <c r="T27" s="255"/>
      <c r="U27" s="255"/>
      <c r="V27" s="85"/>
      <c r="W27" s="85"/>
      <c r="X27" s="255"/>
      <c r="Y27" s="255"/>
      <c r="Z27" s="85"/>
      <c r="AA27" s="85"/>
      <c r="AB27" s="255"/>
      <c r="AC27" s="255"/>
      <c r="AD27" s="85"/>
      <c r="AE27" s="85"/>
      <c r="AF27" s="255"/>
      <c r="AG27" s="366"/>
      <c r="AH27" s="334"/>
      <c r="AI27" s="85"/>
      <c r="AJ27" s="255"/>
      <c r="AK27" s="392"/>
      <c r="AL27" s="227"/>
      <c r="AM27" s="85"/>
      <c r="AN27" s="255"/>
      <c r="AO27" s="255"/>
      <c r="AP27" s="85"/>
      <c r="AQ27" s="85"/>
      <c r="AR27" s="255"/>
      <c r="AS27" s="349"/>
      <c r="AT27" s="85"/>
      <c r="AU27" s="85"/>
      <c r="AV27" s="255"/>
      <c r="AW27" s="321"/>
    </row>
    <row r="28" spans="1:49" ht="12.75">
      <c r="A28" s="8" t="s">
        <v>63</v>
      </c>
      <c r="B28" s="120"/>
      <c r="C28" s="108">
        <f>(C22-B22)/A2</f>
        <v>0</v>
      </c>
      <c r="D28" s="18"/>
      <c r="E28" s="18">
        <f>(E22-D22)/A2</f>
        <v>0.8249999999999993</v>
      </c>
      <c r="F28" s="17"/>
      <c r="G28" s="274">
        <f>(G22-F22)/A2</f>
        <v>0.8249999999999993</v>
      </c>
      <c r="H28" s="403"/>
      <c r="I28" s="18">
        <f>(I22-H22)/A2</f>
        <v>2.325000000000003</v>
      </c>
      <c r="J28" s="264"/>
      <c r="K28" s="416">
        <f>(K22-J22)/A2</f>
        <v>3.075000000000003</v>
      </c>
      <c r="L28" s="287"/>
      <c r="M28" s="247">
        <f>(M22-L22)/A2</f>
        <v>2.25</v>
      </c>
      <c r="N28" s="79"/>
      <c r="O28" s="79">
        <f>(A4*0.04)/A2</f>
        <v>0</v>
      </c>
      <c r="P28" s="247"/>
      <c r="Q28" s="247">
        <f>(Q22-P22)/A2</f>
        <v>0.8249999999999993</v>
      </c>
      <c r="R28" s="79"/>
      <c r="S28" s="79">
        <f>(S22-R22)/A2</f>
        <v>0.8249999999999993</v>
      </c>
      <c r="T28" s="247"/>
      <c r="U28" s="247">
        <f>(U22-T22)/A2</f>
        <v>0.8249999999999993</v>
      </c>
      <c r="V28" s="79"/>
      <c r="W28" s="79">
        <f>(W22-V22)/A2</f>
        <v>1.5750000000000028</v>
      </c>
      <c r="X28" s="247"/>
      <c r="Y28" s="247">
        <f>(Y22-X22)/A2</f>
        <v>0.8249999999999993</v>
      </c>
      <c r="Z28" s="79"/>
      <c r="AA28" s="79">
        <f>(AA22-Z22)/A2</f>
        <v>0.8249999999999993</v>
      </c>
      <c r="AB28" s="247"/>
      <c r="AC28" s="247">
        <f>(AC22-AB22)/A2</f>
        <v>0.8249999999999993</v>
      </c>
      <c r="AD28" s="79"/>
      <c r="AE28" s="79">
        <f>(AE22-AD22)/A2</f>
        <v>2.430000000000007</v>
      </c>
      <c r="AF28" s="247"/>
      <c r="AG28" s="362">
        <f>(AG22-AF22)/A2</f>
        <v>2.5049999999999955</v>
      </c>
      <c r="AH28" s="335"/>
      <c r="AI28" s="79">
        <f>(AI22-AH22)/A2</f>
        <v>2.8799999999999955</v>
      </c>
      <c r="AJ28" s="247"/>
      <c r="AK28" s="388">
        <f>(AK22-AJ22)/A2</f>
        <v>2.8799999999999955</v>
      </c>
      <c r="AL28" s="231"/>
      <c r="AM28" s="79">
        <f>(AM22-AL22)/A2</f>
        <v>0.45000000000000107</v>
      </c>
      <c r="AN28" s="247"/>
      <c r="AO28" s="247">
        <f>(AO22-AN22)/A2</f>
        <v>0</v>
      </c>
      <c r="AP28" s="79"/>
      <c r="AQ28" s="79">
        <f>(AQ22-AP22)/A2</f>
        <v>0.615000000000002</v>
      </c>
      <c r="AR28" s="247"/>
      <c r="AS28" s="346">
        <f>(AS22-AR22)/A2</f>
        <v>1.4399999999999977</v>
      </c>
      <c r="AT28" s="79"/>
      <c r="AU28" s="79">
        <f>(AU22-AT22)/A2</f>
        <v>0.8249999999999993</v>
      </c>
      <c r="AV28" s="247"/>
      <c r="AW28" s="317">
        <f>(AW22-AV22)/A2</f>
        <v>0</v>
      </c>
    </row>
    <row r="29" spans="1:49" ht="12.75">
      <c r="A29" s="3" t="s">
        <v>34</v>
      </c>
      <c r="B29" s="37"/>
      <c r="C29" s="17"/>
      <c r="D29" s="108">
        <f>B6</f>
        <v>25</v>
      </c>
      <c r="E29" s="108">
        <f>B6/A2</f>
        <v>12.5</v>
      </c>
      <c r="F29" s="108">
        <f>B6</f>
        <v>25</v>
      </c>
      <c r="G29" s="215">
        <f>B6/A2</f>
        <v>12.5</v>
      </c>
      <c r="H29" s="403">
        <f>B6</f>
        <v>25</v>
      </c>
      <c r="I29" s="18">
        <f>B6/A2</f>
        <v>12.5</v>
      </c>
      <c r="J29" s="264">
        <f>B6</f>
        <v>25</v>
      </c>
      <c r="K29" s="416">
        <f>B6/A2</f>
        <v>12.5</v>
      </c>
      <c r="L29" s="287"/>
      <c r="M29" s="247"/>
      <c r="N29" s="79"/>
      <c r="O29" s="79"/>
      <c r="P29" s="247">
        <f>B6</f>
        <v>25</v>
      </c>
      <c r="Q29" s="247">
        <f>B6/A2</f>
        <v>12.5</v>
      </c>
      <c r="R29" s="79">
        <f>B6</f>
        <v>25</v>
      </c>
      <c r="S29" s="79">
        <f>B6/A2</f>
        <v>12.5</v>
      </c>
      <c r="T29" s="247">
        <f>B6</f>
        <v>25</v>
      </c>
      <c r="U29" s="247">
        <f>B6/A2</f>
        <v>12.5</v>
      </c>
      <c r="V29" s="79">
        <f>B6</f>
        <v>25</v>
      </c>
      <c r="W29" s="79">
        <f>B6/A2</f>
        <v>12.5</v>
      </c>
      <c r="X29" s="247">
        <f>B6</f>
        <v>25</v>
      </c>
      <c r="Y29" s="247">
        <f>B6/A2</f>
        <v>12.5</v>
      </c>
      <c r="Z29" s="79">
        <f>B6</f>
        <v>25</v>
      </c>
      <c r="AA29" s="79">
        <f>B6/A2</f>
        <v>12.5</v>
      </c>
      <c r="AB29" s="247">
        <f>B6</f>
        <v>25</v>
      </c>
      <c r="AC29" s="247">
        <f>B6/A2</f>
        <v>12.5</v>
      </c>
      <c r="AD29" s="79">
        <f>B6</f>
        <v>25</v>
      </c>
      <c r="AE29" s="79">
        <f>B6/A2</f>
        <v>12.5</v>
      </c>
      <c r="AF29" s="247">
        <f>B6</f>
        <v>25</v>
      </c>
      <c r="AG29" s="362">
        <f>B6/A2</f>
        <v>12.5</v>
      </c>
      <c r="AH29" s="335">
        <f>B6</f>
        <v>25</v>
      </c>
      <c r="AI29" s="79">
        <f>B6/A2</f>
        <v>12.5</v>
      </c>
      <c r="AJ29" s="247">
        <f>B6</f>
        <v>25</v>
      </c>
      <c r="AK29" s="388">
        <f>B6/A2</f>
        <v>12.5</v>
      </c>
      <c r="AL29" s="231"/>
      <c r="AM29" s="79"/>
      <c r="AN29" s="108"/>
      <c r="AO29" s="108"/>
      <c r="AP29" s="79"/>
      <c r="AQ29" s="79"/>
      <c r="AR29" s="247">
        <f>B6</f>
        <v>25</v>
      </c>
      <c r="AS29" s="346">
        <f>B6/A2</f>
        <v>12.5</v>
      </c>
      <c r="AT29" s="121">
        <f>B6</f>
        <v>25</v>
      </c>
      <c r="AU29" s="126">
        <f>B6/A2</f>
        <v>12.5</v>
      </c>
      <c r="AV29" s="127"/>
      <c r="AW29" s="128"/>
    </row>
    <row r="30" spans="1:49" ht="12.75">
      <c r="A30" s="3" t="s">
        <v>35</v>
      </c>
      <c r="B30" s="37">
        <f>B7+IF(A4=0,-25,0)</f>
        <v>0</v>
      </c>
      <c r="C30" s="17">
        <f>B30/A2</f>
        <v>0</v>
      </c>
      <c r="D30" s="108">
        <f>B7</f>
        <v>25</v>
      </c>
      <c r="E30" s="108">
        <f>B7/A2</f>
        <v>12.5</v>
      </c>
      <c r="F30" s="108">
        <f>B7</f>
        <v>25</v>
      </c>
      <c r="G30" s="215">
        <f>B7/A2</f>
        <v>12.5</v>
      </c>
      <c r="H30" s="403">
        <f>B7</f>
        <v>25</v>
      </c>
      <c r="I30" s="18">
        <f>B7/A2</f>
        <v>12.5</v>
      </c>
      <c r="J30" s="264">
        <f>B7</f>
        <v>25</v>
      </c>
      <c r="K30" s="416">
        <f>B7/A2</f>
        <v>12.5</v>
      </c>
      <c r="L30" s="287"/>
      <c r="M30" s="247"/>
      <c r="N30" s="79"/>
      <c r="O30" s="79"/>
      <c r="P30" s="247">
        <f>B7</f>
        <v>25</v>
      </c>
      <c r="Q30" s="247">
        <f>B7/A2</f>
        <v>12.5</v>
      </c>
      <c r="R30" s="79">
        <f>B7</f>
        <v>25</v>
      </c>
      <c r="S30" s="79">
        <f>B7/A2</f>
        <v>12.5</v>
      </c>
      <c r="T30" s="247">
        <f>B7</f>
        <v>25</v>
      </c>
      <c r="U30" s="247">
        <f>B7/A2</f>
        <v>12.5</v>
      </c>
      <c r="V30" s="79">
        <f>B7</f>
        <v>25</v>
      </c>
      <c r="W30" s="79">
        <f>B7/A2</f>
        <v>12.5</v>
      </c>
      <c r="X30" s="247">
        <f>B7</f>
        <v>25</v>
      </c>
      <c r="Y30" s="247">
        <f>B7/A2</f>
        <v>12.5</v>
      </c>
      <c r="Z30" s="79">
        <f>B7</f>
        <v>25</v>
      </c>
      <c r="AA30" s="79">
        <f>B7/A2</f>
        <v>12.5</v>
      </c>
      <c r="AB30" s="247">
        <f>B7</f>
        <v>25</v>
      </c>
      <c r="AC30" s="247">
        <f>B7/A2</f>
        <v>12.5</v>
      </c>
      <c r="AD30" s="79">
        <f>B7</f>
        <v>25</v>
      </c>
      <c r="AE30" s="79">
        <f>B7/A2</f>
        <v>12.5</v>
      </c>
      <c r="AF30" s="247">
        <f>B7</f>
        <v>25</v>
      </c>
      <c r="AG30" s="362">
        <f>B7/A2</f>
        <v>12.5</v>
      </c>
      <c r="AH30" s="335">
        <f>B7</f>
        <v>25</v>
      </c>
      <c r="AI30" s="79">
        <f>B7/A2</f>
        <v>12.5</v>
      </c>
      <c r="AJ30" s="247">
        <f>B7</f>
        <v>25</v>
      </c>
      <c r="AK30" s="388">
        <f>B7/A2</f>
        <v>12.5</v>
      </c>
      <c r="AL30" s="231">
        <f>B7</f>
        <v>25</v>
      </c>
      <c r="AM30" s="340">
        <f>B7/A2</f>
        <v>12.5</v>
      </c>
      <c r="AN30" s="108"/>
      <c r="AO30" s="108"/>
      <c r="AP30" s="79"/>
      <c r="AQ30" s="79"/>
      <c r="AR30" s="247">
        <f>B7</f>
        <v>25</v>
      </c>
      <c r="AS30" s="346">
        <f>B7/A2</f>
        <v>12.5</v>
      </c>
      <c r="AT30" s="121">
        <f>B7</f>
        <v>25</v>
      </c>
      <c r="AU30" s="126">
        <f>B7/A2</f>
        <v>12.5</v>
      </c>
      <c r="AV30" s="108"/>
      <c r="AW30" s="129"/>
    </row>
    <row r="31" spans="1:49" ht="12.75">
      <c r="A31" s="3" t="s">
        <v>36</v>
      </c>
      <c r="B31" s="37"/>
      <c r="C31" s="17"/>
      <c r="D31" s="18"/>
      <c r="E31" s="18"/>
      <c r="F31" s="17"/>
      <c r="G31" s="274"/>
      <c r="H31" s="403"/>
      <c r="I31" s="18"/>
      <c r="J31" s="264"/>
      <c r="K31" s="416"/>
      <c r="L31" s="287"/>
      <c r="M31" s="247"/>
      <c r="N31" s="79"/>
      <c r="O31" s="79"/>
      <c r="P31" s="247"/>
      <c r="Q31" s="247"/>
      <c r="R31" s="79"/>
      <c r="S31" s="79"/>
      <c r="T31" s="247"/>
      <c r="U31" s="247"/>
      <c r="V31" s="79"/>
      <c r="W31" s="79"/>
      <c r="X31" s="247"/>
      <c r="Y31" s="247"/>
      <c r="Z31" s="79"/>
      <c r="AA31" s="79"/>
      <c r="AB31" s="247"/>
      <c r="AC31" s="247"/>
      <c r="AD31" s="108">
        <f>B8</f>
        <v>100</v>
      </c>
      <c r="AE31" s="121">
        <f>B8/A2</f>
        <v>50</v>
      </c>
      <c r="AF31" s="108">
        <f>B8</f>
        <v>100</v>
      </c>
      <c r="AG31" s="367">
        <f>B8/A2</f>
        <v>50</v>
      </c>
      <c r="AH31" s="242">
        <f>B8</f>
        <v>100</v>
      </c>
      <c r="AI31" s="121">
        <f>B8/A2</f>
        <v>50</v>
      </c>
      <c r="AJ31" s="127">
        <f>B8</f>
        <v>100</v>
      </c>
      <c r="AK31" s="393">
        <f>B8/A2</f>
        <v>50</v>
      </c>
      <c r="AL31" s="231"/>
      <c r="AM31" s="79"/>
      <c r="AN31" s="247"/>
      <c r="AO31" s="247"/>
      <c r="AP31" s="79"/>
      <c r="AQ31" s="79"/>
      <c r="AR31" s="247"/>
      <c r="AS31" s="346"/>
      <c r="AT31" s="79"/>
      <c r="AU31" s="79"/>
      <c r="AV31" s="247"/>
      <c r="AW31" s="317"/>
    </row>
    <row r="32" spans="1:49" ht="12.75">
      <c r="A32" s="3" t="s">
        <v>37</v>
      </c>
      <c r="B32" s="37"/>
      <c r="C32" s="17"/>
      <c r="D32" s="18"/>
      <c r="E32" s="18"/>
      <c r="F32" s="17"/>
      <c r="G32" s="274"/>
      <c r="H32" s="403"/>
      <c r="I32" s="18"/>
      <c r="J32" s="264"/>
      <c r="K32" s="416"/>
      <c r="L32" s="287"/>
      <c r="M32" s="247"/>
      <c r="N32" s="79"/>
      <c r="O32" s="79"/>
      <c r="P32" s="247"/>
      <c r="Q32" s="247"/>
      <c r="R32" s="79"/>
      <c r="S32" s="79"/>
      <c r="T32" s="247"/>
      <c r="U32" s="247"/>
      <c r="V32" s="79"/>
      <c r="W32" s="79"/>
      <c r="X32" s="247"/>
      <c r="Y32" s="247"/>
      <c r="Z32" s="79"/>
      <c r="AA32" s="79"/>
      <c r="AB32" s="247"/>
      <c r="AC32" s="247"/>
      <c r="AD32" s="108">
        <f>B9</f>
        <v>12</v>
      </c>
      <c r="AE32" s="121">
        <f>B9/A2</f>
        <v>6</v>
      </c>
      <c r="AF32" s="108">
        <f>B9</f>
        <v>12</v>
      </c>
      <c r="AG32" s="367">
        <f>B9/A2</f>
        <v>6</v>
      </c>
      <c r="AH32" s="242">
        <f>B9</f>
        <v>12</v>
      </c>
      <c r="AI32" s="121">
        <f>B9/A2</f>
        <v>6</v>
      </c>
      <c r="AJ32" s="127">
        <f>B9</f>
        <v>12</v>
      </c>
      <c r="AK32" s="393">
        <f>B9/A2</f>
        <v>6</v>
      </c>
      <c r="AL32" s="231"/>
      <c r="AM32" s="79"/>
      <c r="AN32" s="247"/>
      <c r="AO32" s="247"/>
      <c r="AP32" s="79"/>
      <c r="AQ32" s="79"/>
      <c r="AR32" s="247"/>
      <c r="AS32" s="346"/>
      <c r="AT32" s="79"/>
      <c r="AU32" s="79"/>
      <c r="AV32" s="247"/>
      <c r="AW32" s="317"/>
    </row>
    <row r="33" spans="1:49" ht="12.75">
      <c r="A33" s="3" t="s">
        <v>112</v>
      </c>
      <c r="B33" s="37"/>
      <c r="C33" s="17"/>
      <c r="D33" s="18"/>
      <c r="E33" s="18"/>
      <c r="F33" s="17"/>
      <c r="G33" s="274"/>
      <c r="H33" s="408">
        <f>C10</f>
        <v>100</v>
      </c>
      <c r="I33" s="117">
        <f>C10/A2</f>
        <v>50</v>
      </c>
      <c r="J33" s="117">
        <f>B10</f>
        <v>150</v>
      </c>
      <c r="K33" s="421">
        <f>B10/A2</f>
        <v>75</v>
      </c>
      <c r="L33" s="287"/>
      <c r="M33" s="247"/>
      <c r="N33" s="79"/>
      <c r="O33" s="79"/>
      <c r="P33" s="247"/>
      <c r="Q33" s="247"/>
      <c r="R33" s="79"/>
      <c r="S33" s="79"/>
      <c r="T33" s="247"/>
      <c r="U33" s="247"/>
      <c r="V33" s="79"/>
      <c r="W33" s="79"/>
      <c r="X33" s="247"/>
      <c r="Y33" s="247"/>
      <c r="Z33" s="79"/>
      <c r="AA33" s="79"/>
      <c r="AB33" s="247"/>
      <c r="AC33" s="247"/>
      <c r="AD33" s="79"/>
      <c r="AE33" s="79"/>
      <c r="AF33" s="247"/>
      <c r="AG33" s="362"/>
      <c r="AH33" s="335"/>
      <c r="AI33" s="79"/>
      <c r="AJ33" s="247"/>
      <c r="AK33" s="388"/>
      <c r="AL33" s="231"/>
      <c r="AM33" s="79"/>
      <c r="AN33" s="247"/>
      <c r="AO33" s="247"/>
      <c r="AP33" s="79"/>
      <c r="AQ33" s="79"/>
      <c r="AR33" s="247"/>
      <c r="AS33" s="346"/>
      <c r="AT33" s="79"/>
      <c r="AU33" s="79"/>
      <c r="AV33" s="247"/>
      <c r="AW33" s="317"/>
    </row>
    <row r="34" spans="1:49" ht="12.75">
      <c r="A34" s="3" t="s">
        <v>49</v>
      </c>
      <c r="B34" s="37"/>
      <c r="C34" s="17"/>
      <c r="D34" s="18"/>
      <c r="E34" s="18"/>
      <c r="F34" s="17"/>
      <c r="G34" s="274"/>
      <c r="H34" s="403"/>
      <c r="I34" s="18"/>
      <c r="J34" s="264"/>
      <c r="K34" s="416"/>
      <c r="L34" s="287"/>
      <c r="M34" s="247"/>
      <c r="N34" s="79"/>
      <c r="O34" s="79"/>
      <c r="P34" s="247"/>
      <c r="Q34" s="247"/>
      <c r="R34" s="79"/>
      <c r="S34" s="79"/>
      <c r="T34" s="247"/>
      <c r="U34" s="247"/>
      <c r="V34" s="108">
        <f>B12</f>
        <v>50</v>
      </c>
      <c r="W34" s="122">
        <f>V34/A2</f>
        <v>25</v>
      </c>
      <c r="X34" s="247"/>
      <c r="Y34" s="247"/>
      <c r="Z34" s="79"/>
      <c r="AA34" s="79"/>
      <c r="AB34" s="247"/>
      <c r="AC34" s="247"/>
      <c r="AD34" s="79"/>
      <c r="AE34" s="79"/>
      <c r="AF34" s="247"/>
      <c r="AG34" s="362"/>
      <c r="AH34" s="335"/>
      <c r="AI34" s="79"/>
      <c r="AJ34" s="247"/>
      <c r="AK34" s="388"/>
      <c r="AL34" s="231"/>
      <c r="AM34" s="79"/>
      <c r="AN34" s="247"/>
      <c r="AO34" s="247"/>
      <c r="AP34" s="79"/>
      <c r="AQ34" s="79"/>
      <c r="AR34" s="247"/>
      <c r="AS34" s="346"/>
      <c r="AT34" s="79"/>
      <c r="AU34" s="79"/>
      <c r="AV34" s="247"/>
      <c r="AW34" s="317"/>
    </row>
    <row r="35" spans="1:49" ht="12.75">
      <c r="A35" s="3" t="s">
        <v>75</v>
      </c>
      <c r="B35" s="97">
        <f>B14+IF(A4=0,-5,0)</f>
        <v>0</v>
      </c>
      <c r="C35" s="23">
        <f>B35/A2</f>
        <v>0</v>
      </c>
      <c r="D35" s="24">
        <f>B14</f>
        <v>5</v>
      </c>
      <c r="E35" s="24">
        <f>B14/A2</f>
        <v>2.5</v>
      </c>
      <c r="F35" s="111">
        <f>B14</f>
        <v>5</v>
      </c>
      <c r="G35" s="240">
        <f>B14/A2</f>
        <v>2.5</v>
      </c>
      <c r="H35" s="409">
        <f>B14</f>
        <v>5</v>
      </c>
      <c r="I35" s="24">
        <f>B14/A2</f>
        <v>2.5</v>
      </c>
      <c r="J35" s="81">
        <f>B14</f>
        <v>5</v>
      </c>
      <c r="K35" s="422">
        <f>B14/A2</f>
        <v>2.5</v>
      </c>
      <c r="L35" s="292"/>
      <c r="M35" s="256"/>
      <c r="N35" s="81"/>
      <c r="O35" s="81"/>
      <c r="P35" s="256">
        <f>B14</f>
        <v>5</v>
      </c>
      <c r="Q35" s="256">
        <f>B14/A2</f>
        <v>2.5</v>
      </c>
      <c r="R35" s="81">
        <f>B14</f>
        <v>5</v>
      </c>
      <c r="S35" s="81">
        <f>B14/A2</f>
        <v>2.5</v>
      </c>
      <c r="T35" s="256">
        <f>B14</f>
        <v>5</v>
      </c>
      <c r="U35" s="256">
        <f>B14/A2</f>
        <v>2.5</v>
      </c>
      <c r="V35" s="81">
        <f>B14</f>
        <v>5</v>
      </c>
      <c r="W35" s="114">
        <f>B14/A2</f>
        <v>2.5</v>
      </c>
      <c r="X35" s="256">
        <f>B14</f>
        <v>5</v>
      </c>
      <c r="Y35" s="256">
        <f>B14/A2</f>
        <v>2.5</v>
      </c>
      <c r="Z35" s="81">
        <f>B14</f>
        <v>5</v>
      </c>
      <c r="AA35" s="81">
        <f>B14/A2</f>
        <v>2.5</v>
      </c>
      <c r="AB35" s="256">
        <f>B14</f>
        <v>5</v>
      </c>
      <c r="AC35" s="256">
        <f>B14/A2</f>
        <v>2.5</v>
      </c>
      <c r="AD35" s="81">
        <f>B14</f>
        <v>5</v>
      </c>
      <c r="AE35" s="81">
        <f>B14/A2</f>
        <v>2.5</v>
      </c>
      <c r="AF35" s="256">
        <f>B14</f>
        <v>5</v>
      </c>
      <c r="AG35" s="368">
        <f>B14/A2</f>
        <v>2.5</v>
      </c>
      <c r="AH35" s="376">
        <f>B14</f>
        <v>5</v>
      </c>
      <c r="AI35" s="81">
        <f>B14/A2</f>
        <v>2.5</v>
      </c>
      <c r="AJ35" s="256">
        <f>B14</f>
        <v>5</v>
      </c>
      <c r="AK35" s="394">
        <f>B14/A2</f>
        <v>2.5</v>
      </c>
      <c r="AL35" s="233">
        <f>B14</f>
        <v>5</v>
      </c>
      <c r="AM35" s="81">
        <f>B14/A2</f>
        <v>2.5</v>
      </c>
      <c r="AN35" s="111"/>
      <c r="AO35" s="111"/>
      <c r="AP35" s="81"/>
      <c r="AQ35" s="81"/>
      <c r="AR35" s="256">
        <f>B14</f>
        <v>5</v>
      </c>
      <c r="AS35" s="350">
        <f>B14/A2</f>
        <v>2.5</v>
      </c>
      <c r="AT35" s="111">
        <f>B14</f>
        <v>5</v>
      </c>
      <c r="AU35" s="111">
        <f>B14/A2</f>
        <v>2.5</v>
      </c>
      <c r="AV35" s="111"/>
      <c r="AW35" s="130"/>
    </row>
    <row r="36" spans="1:49" ht="12.75">
      <c r="A36" s="3" t="s">
        <v>79</v>
      </c>
      <c r="B36" s="97"/>
      <c r="C36" s="23"/>
      <c r="D36" s="24"/>
      <c r="E36" s="24"/>
      <c r="F36" s="23"/>
      <c r="G36" s="279"/>
      <c r="H36" s="409"/>
      <c r="I36" s="24"/>
      <c r="J36" s="81"/>
      <c r="K36" s="422"/>
      <c r="L36" s="292"/>
      <c r="M36" s="256"/>
      <c r="N36" s="81"/>
      <c r="O36" s="81"/>
      <c r="P36" s="256"/>
      <c r="Q36" s="256"/>
      <c r="R36" s="81"/>
      <c r="S36" s="81"/>
      <c r="T36" s="256"/>
      <c r="U36" s="256"/>
      <c r="V36" s="81"/>
      <c r="W36" s="114"/>
      <c r="X36" s="256"/>
      <c r="Y36" s="256"/>
      <c r="Z36" s="81"/>
      <c r="AA36" s="81"/>
      <c r="AB36" s="256"/>
      <c r="AC36" s="256"/>
      <c r="AD36" s="81"/>
      <c r="AE36" s="81"/>
      <c r="AF36" s="256"/>
      <c r="AG36" s="368"/>
      <c r="AH36" s="377"/>
      <c r="AI36" s="357"/>
      <c r="AJ36" s="111">
        <f>B15</f>
        <v>25</v>
      </c>
      <c r="AK36" s="395">
        <f>B15/A2</f>
        <v>12.5</v>
      </c>
      <c r="AL36" s="233"/>
      <c r="AM36" s="81"/>
      <c r="AN36" s="256"/>
      <c r="AO36" s="256"/>
      <c r="AP36" s="81"/>
      <c r="AQ36" s="81"/>
      <c r="AR36" s="256"/>
      <c r="AS36" s="350"/>
      <c r="AT36" s="81"/>
      <c r="AU36" s="81"/>
      <c r="AV36" s="256"/>
      <c r="AW36" s="322"/>
    </row>
    <row r="37" spans="1:49" ht="12.75">
      <c r="A37" s="3" t="s">
        <v>64</v>
      </c>
      <c r="B37" s="97"/>
      <c r="C37" s="23"/>
      <c r="D37" s="24"/>
      <c r="E37" s="24"/>
      <c r="F37" s="23"/>
      <c r="G37" s="279"/>
      <c r="H37" s="409"/>
      <c r="I37" s="24"/>
      <c r="J37" s="81"/>
      <c r="K37" s="422"/>
      <c r="L37" s="292"/>
      <c r="M37" s="256"/>
      <c r="N37" s="81"/>
      <c r="O37" s="81"/>
      <c r="P37" s="256"/>
      <c r="Q37" s="256"/>
      <c r="R37" s="81"/>
      <c r="S37" s="81"/>
      <c r="T37" s="256"/>
      <c r="U37" s="256"/>
      <c r="V37" s="81"/>
      <c r="W37" s="81"/>
      <c r="X37" s="256"/>
      <c r="Y37" s="256"/>
      <c r="Z37" s="81"/>
      <c r="AA37" s="81"/>
      <c r="AB37" s="256"/>
      <c r="AC37" s="256"/>
      <c r="AD37" s="81"/>
      <c r="AE37" s="81"/>
      <c r="AF37" s="256"/>
      <c r="AG37" s="368"/>
      <c r="AH37" s="376"/>
      <c r="AI37" s="81"/>
      <c r="AJ37" s="256"/>
      <c r="AK37" s="394"/>
      <c r="AL37" s="233"/>
      <c r="AM37" s="81"/>
      <c r="AN37" s="256"/>
      <c r="AO37" s="256"/>
      <c r="AP37" s="111">
        <f>B13</f>
        <v>41</v>
      </c>
      <c r="AQ37" s="111">
        <f>B13/A2</f>
        <v>20.5</v>
      </c>
      <c r="AR37" s="111">
        <f>B13</f>
        <v>41</v>
      </c>
      <c r="AS37" s="125">
        <f>AR37/A2</f>
        <v>20.5</v>
      </c>
      <c r="AT37" s="81"/>
      <c r="AU37" s="81"/>
      <c r="AV37" s="256"/>
      <c r="AW37" s="322"/>
    </row>
    <row r="38" spans="1:49" ht="12.75">
      <c r="A38" s="96" t="s">
        <v>99</v>
      </c>
      <c r="B38" s="99"/>
      <c r="C38" s="100"/>
      <c r="D38" s="101"/>
      <c r="E38" s="101"/>
      <c r="F38" s="100"/>
      <c r="G38" s="280"/>
      <c r="H38" s="410"/>
      <c r="I38" s="101"/>
      <c r="J38" s="103"/>
      <c r="K38" s="423"/>
      <c r="L38" s="301">
        <f>B16</f>
        <v>150</v>
      </c>
      <c r="M38" s="117">
        <f>B16/A2</f>
        <v>75</v>
      </c>
      <c r="N38" s="103"/>
      <c r="O38" s="103"/>
      <c r="P38" s="260"/>
      <c r="Q38" s="260"/>
      <c r="R38" s="103"/>
      <c r="S38" s="103"/>
      <c r="T38" s="260"/>
      <c r="U38" s="260"/>
      <c r="V38" s="103"/>
      <c r="W38" s="103"/>
      <c r="X38" s="260"/>
      <c r="Y38" s="260"/>
      <c r="Z38" s="103"/>
      <c r="AA38" s="103"/>
      <c r="AB38" s="260"/>
      <c r="AC38" s="260"/>
      <c r="AD38" s="103"/>
      <c r="AE38" s="103"/>
      <c r="AF38" s="260"/>
      <c r="AG38" s="369"/>
      <c r="AH38" s="339"/>
      <c r="AI38" s="103"/>
      <c r="AJ38" s="260"/>
      <c r="AK38" s="396"/>
      <c r="AL38" s="234"/>
      <c r="AM38" s="103"/>
      <c r="AN38" s="260"/>
      <c r="AO38" s="260"/>
      <c r="AP38" s="103"/>
      <c r="AQ38" s="103"/>
      <c r="AR38" s="260"/>
      <c r="AS38" s="351"/>
      <c r="AT38" s="103"/>
      <c r="AU38" s="103"/>
      <c r="AV38" s="260"/>
      <c r="AW38" s="323"/>
    </row>
    <row r="39" spans="1:49" ht="13.5" thickBot="1">
      <c r="A39" s="3"/>
      <c r="B39" s="49"/>
      <c r="C39" s="50"/>
      <c r="D39" s="51"/>
      <c r="E39" s="51"/>
      <c r="F39" s="50"/>
      <c r="G39" s="276"/>
      <c r="H39" s="405"/>
      <c r="I39" s="51"/>
      <c r="J39" s="265"/>
      <c r="K39" s="418"/>
      <c r="L39" s="289"/>
      <c r="M39" s="252"/>
      <c r="N39" s="82"/>
      <c r="O39" s="82"/>
      <c r="P39" s="252"/>
      <c r="Q39" s="252"/>
      <c r="R39" s="82"/>
      <c r="S39" s="82"/>
      <c r="T39" s="252"/>
      <c r="U39" s="252"/>
      <c r="V39" s="82"/>
      <c r="W39" s="82"/>
      <c r="X39" s="252"/>
      <c r="Y39" s="252"/>
      <c r="Z39" s="82"/>
      <c r="AA39" s="82"/>
      <c r="AB39" s="252"/>
      <c r="AC39" s="252"/>
      <c r="AD39" s="82"/>
      <c r="AE39" s="82"/>
      <c r="AF39" s="252"/>
      <c r="AG39" s="364"/>
      <c r="AH39" s="336"/>
      <c r="AI39" s="82"/>
      <c r="AJ39" s="252"/>
      <c r="AK39" s="390"/>
      <c r="AL39" s="229"/>
      <c r="AM39" s="82"/>
      <c r="AN39" s="252"/>
      <c r="AO39" s="252"/>
      <c r="AP39" s="82"/>
      <c r="AQ39" s="82"/>
      <c r="AR39" s="252"/>
      <c r="AS39" s="348"/>
      <c r="AT39" s="82"/>
      <c r="AU39" s="82"/>
      <c r="AV39" s="252"/>
      <c r="AW39" s="319"/>
    </row>
    <row r="40" spans="1:49" ht="13.5" thickBot="1">
      <c r="A40" s="144" t="s">
        <v>38</v>
      </c>
      <c r="B40" s="198">
        <f>A4*1.075</f>
        <v>0</v>
      </c>
      <c r="C40" s="198">
        <f>(A4*1.075)/A2</f>
        <v>0</v>
      </c>
      <c r="D40" s="199">
        <f>A4*1.075</f>
        <v>0</v>
      </c>
      <c r="E40" s="200">
        <f>(A4*1.075)/A2</f>
        <v>0</v>
      </c>
      <c r="F40" s="203">
        <f>A4*1.075</f>
        <v>0</v>
      </c>
      <c r="G40" s="299">
        <f>(A4*1.075)/A2</f>
        <v>0</v>
      </c>
      <c r="H40" s="411">
        <f>A4*1.075</f>
        <v>0</v>
      </c>
      <c r="I40" s="200">
        <f>(A4*1.075)/A2</f>
        <v>0</v>
      </c>
      <c r="J40" s="202">
        <f>A4*1.075</f>
        <v>0</v>
      </c>
      <c r="K40" s="424">
        <f>(A4*1.075)/A2</f>
        <v>0</v>
      </c>
      <c r="L40" s="302"/>
      <c r="M40" s="296"/>
      <c r="N40" s="201"/>
      <c r="O40" s="201"/>
      <c r="P40" s="298">
        <f>A4*1.075</f>
        <v>0</v>
      </c>
      <c r="Q40" s="296">
        <f>(A4*1.075)/A2</f>
        <v>0</v>
      </c>
      <c r="R40" s="201">
        <f>A4*1.075</f>
        <v>0</v>
      </c>
      <c r="S40" s="201">
        <f>(A4*1.075)/A2</f>
        <v>0</v>
      </c>
      <c r="T40" s="298">
        <f>A4*1.075</f>
        <v>0</v>
      </c>
      <c r="U40" s="296">
        <f>(A4*1.075)/A2</f>
        <v>0</v>
      </c>
      <c r="V40" s="202">
        <f>A4*1.075</f>
        <v>0</v>
      </c>
      <c r="W40" s="201">
        <f>(A4*1.075)/A2</f>
        <v>0</v>
      </c>
      <c r="X40" s="298">
        <f>A4*1.075</f>
        <v>0</v>
      </c>
      <c r="Y40" s="296">
        <f>(A4*1.075)/A2</f>
        <v>0</v>
      </c>
      <c r="Z40" s="202">
        <f>A4*1.075</f>
        <v>0</v>
      </c>
      <c r="AA40" s="201">
        <f>(A4*1.075)/A2</f>
        <v>0</v>
      </c>
      <c r="AB40" s="298">
        <f>A4*1.075</f>
        <v>0</v>
      </c>
      <c r="AC40" s="296">
        <f>(A4*1.075)/A2</f>
        <v>0</v>
      </c>
      <c r="AD40" s="201">
        <f>A4*1.075</f>
        <v>0</v>
      </c>
      <c r="AE40" s="201">
        <f>(A4*1.075)/A2</f>
        <v>0</v>
      </c>
      <c r="AF40" s="296">
        <f>A4*1.075</f>
        <v>0</v>
      </c>
      <c r="AG40" s="370">
        <f>(A4*1.075)/A2</f>
        <v>0</v>
      </c>
      <c r="AH40" s="378">
        <f>A4*1.075</f>
        <v>0</v>
      </c>
      <c r="AI40" s="201">
        <f>(A4*1.075)/A2</f>
        <v>0</v>
      </c>
      <c r="AJ40" s="296">
        <f>A4*1.075</f>
        <v>0</v>
      </c>
      <c r="AK40" s="397">
        <f>(A4*1.075)/A2</f>
        <v>0</v>
      </c>
      <c r="AL40" s="383">
        <f>A4*1.075</f>
        <v>0</v>
      </c>
      <c r="AM40" s="201">
        <f>(A4*1.075)/A2</f>
        <v>0</v>
      </c>
      <c r="AN40" s="296"/>
      <c r="AO40" s="296"/>
      <c r="AP40" s="201"/>
      <c r="AQ40" s="201"/>
      <c r="AR40" s="296">
        <f>A4*1.075</f>
        <v>0</v>
      </c>
      <c r="AS40" s="296">
        <f>(A4*1.075)/A2</f>
        <v>0</v>
      </c>
      <c r="AT40" s="203">
        <f>A4*1.075</f>
        <v>0</v>
      </c>
      <c r="AU40" s="204">
        <f>(A4*1.075)/A2</f>
        <v>0</v>
      </c>
      <c r="AV40" s="203"/>
      <c r="AW40" s="205"/>
    </row>
    <row r="41" spans="1:49" ht="12.75">
      <c r="A41" s="9" t="s">
        <v>65</v>
      </c>
      <c r="B41" s="136">
        <f aca="true" t="shared" si="3" ref="B41:G41">B40*0.1116</f>
        <v>0</v>
      </c>
      <c r="C41" s="137">
        <f>C40*0.1116</f>
        <v>0</v>
      </c>
      <c r="D41" s="14">
        <f t="shared" si="3"/>
        <v>0</v>
      </c>
      <c r="E41" s="138">
        <f t="shared" si="3"/>
        <v>0</v>
      </c>
      <c r="F41" s="13">
        <f t="shared" si="3"/>
        <v>0</v>
      </c>
      <c r="G41" s="282">
        <f t="shared" si="3"/>
        <v>0</v>
      </c>
      <c r="H41" s="407">
        <f>H40*0.1116</f>
        <v>0</v>
      </c>
      <c r="I41" s="138">
        <f>I40*0.1116</f>
        <v>0</v>
      </c>
      <c r="J41" s="267">
        <f>J40*0.1116</f>
        <v>0</v>
      </c>
      <c r="K41" s="425">
        <f>K40*0.1116</f>
        <v>0</v>
      </c>
      <c r="L41" s="303"/>
      <c r="M41" s="258"/>
      <c r="N41" s="85"/>
      <c r="O41" s="85"/>
      <c r="P41" s="255">
        <f aca="true" t="shared" si="4" ref="P41:AG41">P40*0.1116</f>
        <v>0</v>
      </c>
      <c r="Q41" s="258">
        <f t="shared" si="4"/>
        <v>0</v>
      </c>
      <c r="R41" s="85">
        <f t="shared" si="4"/>
        <v>0</v>
      </c>
      <c r="S41" s="139">
        <f t="shared" si="4"/>
        <v>0</v>
      </c>
      <c r="T41" s="255">
        <f t="shared" si="4"/>
        <v>0</v>
      </c>
      <c r="U41" s="258">
        <f t="shared" si="4"/>
        <v>0</v>
      </c>
      <c r="V41" s="85">
        <f t="shared" si="4"/>
        <v>0</v>
      </c>
      <c r="W41" s="139">
        <f t="shared" si="4"/>
        <v>0</v>
      </c>
      <c r="X41" s="255">
        <f t="shared" si="4"/>
        <v>0</v>
      </c>
      <c r="Y41" s="258">
        <f t="shared" si="4"/>
        <v>0</v>
      </c>
      <c r="Z41" s="85">
        <f t="shared" si="4"/>
        <v>0</v>
      </c>
      <c r="AA41" s="139">
        <f t="shared" si="4"/>
        <v>0</v>
      </c>
      <c r="AB41" s="255">
        <f t="shared" si="4"/>
        <v>0</v>
      </c>
      <c r="AC41" s="258">
        <f t="shared" si="4"/>
        <v>0</v>
      </c>
      <c r="AD41" s="85">
        <f t="shared" si="4"/>
        <v>0</v>
      </c>
      <c r="AE41" s="139">
        <f t="shared" si="4"/>
        <v>0</v>
      </c>
      <c r="AF41" s="255">
        <f t="shared" si="4"/>
        <v>0</v>
      </c>
      <c r="AG41" s="371">
        <f t="shared" si="4"/>
        <v>0</v>
      </c>
      <c r="AH41" s="334">
        <f aca="true" t="shared" si="5" ref="AH41:AM41">AH40*0.1116</f>
        <v>0</v>
      </c>
      <c r="AI41" s="139">
        <f t="shared" si="5"/>
        <v>0</v>
      </c>
      <c r="AJ41" s="255">
        <f t="shared" si="5"/>
        <v>0</v>
      </c>
      <c r="AK41" s="398">
        <f t="shared" si="5"/>
        <v>0</v>
      </c>
      <c r="AL41" s="227">
        <f t="shared" si="5"/>
        <v>0</v>
      </c>
      <c r="AM41" s="139">
        <f t="shared" si="5"/>
        <v>0</v>
      </c>
      <c r="AN41" s="261"/>
      <c r="AO41" s="261"/>
      <c r="AP41" s="85"/>
      <c r="AQ41" s="140"/>
      <c r="AR41" s="255">
        <f>AR40*0.1116</f>
        <v>0</v>
      </c>
      <c r="AS41" s="352">
        <f>AS40*0.1116</f>
        <v>0</v>
      </c>
      <c r="AT41" s="169">
        <f>AT40*0.1116</f>
        <v>0</v>
      </c>
      <c r="AU41" s="142">
        <f>AU40*0.1116</f>
        <v>0</v>
      </c>
      <c r="AV41" s="141">
        <f>AV40*0.1116</f>
        <v>0</v>
      </c>
      <c r="AW41" s="143"/>
    </row>
    <row r="42" spans="1:49" ht="12.75">
      <c r="A42" s="3" t="s">
        <v>68</v>
      </c>
      <c r="B42" s="37">
        <f aca="true" t="shared" si="6" ref="B42:G42">B40*0.8884</f>
        <v>0</v>
      </c>
      <c r="C42" s="23">
        <f t="shared" si="6"/>
        <v>0</v>
      </c>
      <c r="D42" s="18">
        <f t="shared" si="6"/>
        <v>0</v>
      </c>
      <c r="E42" s="24">
        <f t="shared" si="6"/>
        <v>0</v>
      </c>
      <c r="F42" s="17">
        <f t="shared" si="6"/>
        <v>0</v>
      </c>
      <c r="G42" s="279">
        <f t="shared" si="6"/>
        <v>0</v>
      </c>
      <c r="H42" s="403">
        <f>H40*0.8884</f>
        <v>0</v>
      </c>
      <c r="I42" s="24">
        <f>I40*0.8884</f>
        <v>0</v>
      </c>
      <c r="J42" s="264">
        <f>J40*0.8884</f>
        <v>0</v>
      </c>
      <c r="K42" s="422">
        <f>K40*0.8884</f>
        <v>0</v>
      </c>
      <c r="L42" s="292"/>
      <c r="M42" s="256"/>
      <c r="N42" s="79"/>
      <c r="O42" s="79"/>
      <c r="P42" s="247">
        <f aca="true" t="shared" si="7" ref="P42:AE42">P40*0.8884</f>
        <v>0</v>
      </c>
      <c r="Q42" s="256">
        <f t="shared" si="7"/>
        <v>0</v>
      </c>
      <c r="R42" s="79">
        <f t="shared" si="7"/>
        <v>0</v>
      </c>
      <c r="S42" s="81">
        <f t="shared" si="7"/>
        <v>0</v>
      </c>
      <c r="T42" s="247">
        <f t="shared" si="7"/>
        <v>0</v>
      </c>
      <c r="U42" s="256">
        <f t="shared" si="7"/>
        <v>0</v>
      </c>
      <c r="V42" s="79">
        <f>V40*0.8884</f>
        <v>0</v>
      </c>
      <c r="W42" s="81">
        <f>W40*0.8884</f>
        <v>0</v>
      </c>
      <c r="X42" s="247">
        <f>X40*0.8884</f>
        <v>0</v>
      </c>
      <c r="Y42" s="256">
        <f>Y40*0.8884</f>
        <v>0</v>
      </c>
      <c r="Z42" s="79">
        <f t="shared" si="7"/>
        <v>0</v>
      </c>
      <c r="AA42" s="81">
        <f t="shared" si="7"/>
        <v>0</v>
      </c>
      <c r="AB42" s="247">
        <f t="shared" si="7"/>
        <v>0</v>
      </c>
      <c r="AC42" s="256">
        <f t="shared" si="7"/>
        <v>0</v>
      </c>
      <c r="AD42" s="79">
        <f t="shared" si="7"/>
        <v>0</v>
      </c>
      <c r="AE42" s="81">
        <f t="shared" si="7"/>
        <v>0</v>
      </c>
      <c r="AF42" s="247">
        <f aca="true" t="shared" si="8" ref="AF42:AM42">AF40*0.8884</f>
        <v>0</v>
      </c>
      <c r="AG42" s="368">
        <f t="shared" si="8"/>
        <v>0</v>
      </c>
      <c r="AH42" s="335">
        <f t="shared" si="8"/>
        <v>0</v>
      </c>
      <c r="AI42" s="81">
        <f t="shared" si="8"/>
        <v>0</v>
      </c>
      <c r="AJ42" s="247">
        <f>AJ40*0.8884</f>
        <v>0</v>
      </c>
      <c r="AK42" s="394">
        <f>AK40*0.8884</f>
        <v>0</v>
      </c>
      <c r="AL42" s="231">
        <f t="shared" si="8"/>
        <v>0</v>
      </c>
      <c r="AM42" s="81">
        <f t="shared" si="8"/>
        <v>0</v>
      </c>
      <c r="AN42" s="262"/>
      <c r="AO42" s="262"/>
      <c r="AP42" s="79"/>
      <c r="AQ42" s="83"/>
      <c r="AR42" s="247">
        <f aca="true" t="shared" si="9" ref="AR42:AW42">AR40*0.8884</f>
        <v>0</v>
      </c>
      <c r="AS42" s="350">
        <f t="shared" si="9"/>
        <v>0</v>
      </c>
      <c r="AT42" s="121">
        <f t="shared" si="9"/>
        <v>0</v>
      </c>
      <c r="AU42" s="111">
        <f t="shared" si="9"/>
        <v>0</v>
      </c>
      <c r="AV42" s="108">
        <f t="shared" si="9"/>
        <v>0</v>
      </c>
      <c r="AW42" s="130">
        <f t="shared" si="9"/>
        <v>0</v>
      </c>
    </row>
    <row r="43" spans="1:49" ht="13.5" thickBot="1">
      <c r="A43" s="3"/>
      <c r="B43" s="49"/>
      <c r="C43" s="50"/>
      <c r="D43" s="51"/>
      <c r="E43" s="51"/>
      <c r="F43" s="50"/>
      <c r="G43" s="276"/>
      <c r="H43" s="405"/>
      <c r="I43" s="51"/>
      <c r="J43" s="265"/>
      <c r="K43" s="418"/>
      <c r="L43" s="289"/>
      <c r="M43" s="252"/>
      <c r="N43" s="82"/>
      <c r="O43" s="82"/>
      <c r="P43" s="252"/>
      <c r="Q43" s="252"/>
      <c r="R43" s="82"/>
      <c r="S43" s="82"/>
      <c r="T43" s="252"/>
      <c r="U43" s="252"/>
      <c r="V43" s="82"/>
      <c r="W43" s="82"/>
      <c r="X43" s="252"/>
      <c r="Y43" s="252"/>
      <c r="Z43" s="82"/>
      <c r="AA43" s="82"/>
      <c r="AB43" s="252"/>
      <c r="AC43" s="252"/>
      <c r="AD43" s="82"/>
      <c r="AE43" s="82"/>
      <c r="AF43" s="252"/>
      <c r="AG43" s="364"/>
      <c r="AH43" s="336"/>
      <c r="AI43" s="82"/>
      <c r="AJ43" s="252"/>
      <c r="AK43" s="390"/>
      <c r="AL43" s="229"/>
      <c r="AM43" s="82"/>
      <c r="AN43" s="252"/>
      <c r="AO43" s="252"/>
      <c r="AP43" s="82"/>
      <c r="AQ43" s="82"/>
      <c r="AR43" s="252"/>
      <c r="AS43" s="348"/>
      <c r="AT43" s="82"/>
      <c r="AU43" s="82"/>
      <c r="AV43" s="252"/>
      <c r="AW43" s="319"/>
    </row>
    <row r="44" spans="1:49" ht="13.5" thickBot="1">
      <c r="A44" s="170" t="s">
        <v>23</v>
      </c>
      <c r="B44" s="145">
        <f>A4</f>
        <v>0</v>
      </c>
      <c r="C44" s="145">
        <f>A4/A2</f>
        <v>0</v>
      </c>
      <c r="D44" s="147">
        <f>A4</f>
        <v>0</v>
      </c>
      <c r="E44" s="147">
        <f>A4/A2</f>
        <v>0</v>
      </c>
      <c r="F44" s="145">
        <f>A4</f>
        <v>0</v>
      </c>
      <c r="G44" s="277">
        <f>A4/A2</f>
        <v>0</v>
      </c>
      <c r="H44" s="406">
        <f>A4</f>
        <v>0</v>
      </c>
      <c r="I44" s="147">
        <f>A4/A2</f>
        <v>0</v>
      </c>
      <c r="J44" s="266">
        <f>A4</f>
        <v>0</v>
      </c>
      <c r="K44" s="419">
        <f>A4/A2</f>
        <v>0</v>
      </c>
      <c r="L44" s="290"/>
      <c r="M44" s="253">
        <f>A4</f>
        <v>0</v>
      </c>
      <c r="N44" s="150"/>
      <c r="O44" s="150"/>
      <c r="P44" s="253">
        <f>A4</f>
        <v>0</v>
      </c>
      <c r="Q44" s="253">
        <f>A4/A2</f>
        <v>0</v>
      </c>
      <c r="R44" s="150">
        <f>A4</f>
        <v>0</v>
      </c>
      <c r="S44" s="150">
        <f>A4/A2</f>
        <v>0</v>
      </c>
      <c r="T44" s="253">
        <f>A4</f>
        <v>0</v>
      </c>
      <c r="U44" s="253">
        <f>A4/A2</f>
        <v>0</v>
      </c>
      <c r="V44" s="150">
        <f>A4</f>
        <v>0</v>
      </c>
      <c r="W44" s="150">
        <f>A4/A2</f>
        <v>0</v>
      </c>
      <c r="X44" s="253">
        <f>A4</f>
        <v>0</v>
      </c>
      <c r="Y44" s="253">
        <f>A4/A2</f>
        <v>0</v>
      </c>
      <c r="Z44" s="150">
        <f>A4</f>
        <v>0</v>
      </c>
      <c r="AA44" s="150">
        <f>A4/A2</f>
        <v>0</v>
      </c>
      <c r="AB44" s="253">
        <f>A4</f>
        <v>0</v>
      </c>
      <c r="AC44" s="253">
        <f>A4/A2</f>
        <v>0</v>
      </c>
      <c r="AD44" s="150">
        <f>A4</f>
        <v>0</v>
      </c>
      <c r="AE44" s="150">
        <f>A4/A2</f>
        <v>0</v>
      </c>
      <c r="AF44" s="253">
        <f>A4</f>
        <v>0</v>
      </c>
      <c r="AG44" s="365">
        <f>A4/A2</f>
        <v>0</v>
      </c>
      <c r="AH44" s="337">
        <f>A4</f>
        <v>0</v>
      </c>
      <c r="AI44" s="150">
        <f>A4/A2</f>
        <v>0</v>
      </c>
      <c r="AJ44" s="253">
        <f>A4</f>
        <v>0</v>
      </c>
      <c r="AK44" s="391">
        <f>A4/A2</f>
        <v>0</v>
      </c>
      <c r="AL44" s="230">
        <f>A4</f>
        <v>0</v>
      </c>
      <c r="AM44" s="150">
        <f>A4/A2</f>
        <v>0</v>
      </c>
      <c r="AN44" s="253">
        <f>A4</f>
        <v>0</v>
      </c>
      <c r="AO44" s="253">
        <f>A4/A2</f>
        <v>0</v>
      </c>
      <c r="AP44" s="150"/>
      <c r="AQ44" s="150"/>
      <c r="AR44" s="253">
        <f>A4</f>
        <v>0</v>
      </c>
      <c r="AS44" s="253">
        <f>A4/A2</f>
        <v>0</v>
      </c>
      <c r="AT44" s="159">
        <f>A4</f>
        <v>0</v>
      </c>
      <c r="AU44" s="159">
        <f>A4/A2</f>
        <v>0</v>
      </c>
      <c r="AV44" s="253">
        <f>A4</f>
        <v>0</v>
      </c>
      <c r="AW44" s="320">
        <f>A4/A2</f>
        <v>0</v>
      </c>
    </row>
    <row r="45" spans="1:49" ht="12.75">
      <c r="A45" s="5" t="s">
        <v>4</v>
      </c>
      <c r="B45" s="136"/>
      <c r="C45" s="13"/>
      <c r="D45" s="14"/>
      <c r="E45" s="14"/>
      <c r="F45" s="13"/>
      <c r="G45" s="278"/>
      <c r="H45" s="407"/>
      <c r="I45" s="14"/>
      <c r="J45" s="267"/>
      <c r="K45" s="420"/>
      <c r="L45" s="291"/>
      <c r="M45" s="255"/>
      <c r="N45" s="85"/>
      <c r="O45" s="85"/>
      <c r="P45" s="255"/>
      <c r="Q45" s="255"/>
      <c r="R45" s="85"/>
      <c r="S45" s="85"/>
      <c r="T45" s="255"/>
      <c r="U45" s="255"/>
      <c r="V45" s="85"/>
      <c r="W45" s="85"/>
      <c r="X45" s="255"/>
      <c r="Y45" s="255"/>
      <c r="Z45" s="85"/>
      <c r="AA45" s="85"/>
      <c r="AB45" s="255"/>
      <c r="AC45" s="255"/>
      <c r="AD45" s="85"/>
      <c r="AE45" s="85"/>
      <c r="AF45" s="255"/>
      <c r="AG45" s="366"/>
      <c r="AH45" s="334"/>
      <c r="AI45" s="85"/>
      <c r="AJ45" s="255"/>
      <c r="AK45" s="392"/>
      <c r="AL45" s="227"/>
      <c r="AM45" s="85"/>
      <c r="AN45" s="255"/>
      <c r="AO45" s="255"/>
      <c r="AP45" s="85"/>
      <c r="AQ45" s="85"/>
      <c r="AR45" s="255"/>
      <c r="AS45" s="349"/>
      <c r="AT45" s="85"/>
      <c r="AU45" s="85"/>
      <c r="AV45" s="255"/>
      <c r="AW45" s="321"/>
    </row>
    <row r="46" spans="1:49" ht="12.75">
      <c r="A46" s="3" t="s">
        <v>0</v>
      </c>
      <c r="B46" s="37"/>
      <c r="C46" s="17"/>
      <c r="D46" s="18"/>
      <c r="E46" s="18"/>
      <c r="F46" s="17"/>
      <c r="G46" s="274"/>
      <c r="H46" s="403"/>
      <c r="I46" s="18"/>
      <c r="J46" s="264"/>
      <c r="K46" s="416"/>
      <c r="L46" s="287"/>
      <c r="M46" s="247"/>
      <c r="N46" s="108">
        <f>N22/4</f>
        <v>0</v>
      </c>
      <c r="O46" s="121">
        <f>(A4*0.25)/A2</f>
        <v>0</v>
      </c>
      <c r="P46" s="247"/>
      <c r="Q46" s="247"/>
      <c r="R46" s="79"/>
      <c r="S46" s="79"/>
      <c r="T46" s="247"/>
      <c r="U46" s="247"/>
      <c r="V46" s="79"/>
      <c r="W46" s="79"/>
      <c r="X46" s="247"/>
      <c r="Y46" s="247"/>
      <c r="Z46" s="79"/>
      <c r="AA46" s="79"/>
      <c r="AB46" s="247"/>
      <c r="AC46" s="247"/>
      <c r="AD46" s="79"/>
      <c r="AE46" s="79"/>
      <c r="AF46" s="247"/>
      <c r="AG46" s="362"/>
      <c r="AH46" s="335"/>
      <c r="AI46" s="79"/>
      <c r="AJ46" s="247"/>
      <c r="AK46" s="388"/>
      <c r="AL46" s="231"/>
      <c r="AM46" s="79"/>
      <c r="AN46" s="247"/>
      <c r="AO46" s="247"/>
      <c r="AP46" s="79"/>
      <c r="AQ46" s="79"/>
      <c r="AR46" s="247"/>
      <c r="AS46" s="346"/>
      <c r="AT46" s="79"/>
      <c r="AU46" s="79"/>
      <c r="AV46" s="247"/>
      <c r="AW46" s="317"/>
    </row>
    <row r="47" spans="1:49" ht="12.75">
      <c r="A47" s="9" t="s">
        <v>66</v>
      </c>
      <c r="B47" s="37">
        <f>A4</f>
        <v>0</v>
      </c>
      <c r="C47" s="17">
        <f>A4/A2</f>
        <v>0</v>
      </c>
      <c r="D47" s="18">
        <f aca="true" t="shared" si="10" ref="D47:K47">D44</f>
        <v>0</v>
      </c>
      <c r="E47" s="18">
        <f t="shared" si="10"/>
        <v>0</v>
      </c>
      <c r="F47" s="17">
        <f t="shared" si="10"/>
        <v>0</v>
      </c>
      <c r="G47" s="274">
        <f t="shared" si="10"/>
        <v>0</v>
      </c>
      <c r="H47" s="403">
        <f>H44</f>
        <v>0</v>
      </c>
      <c r="I47" s="18">
        <f>I44</f>
        <v>0</v>
      </c>
      <c r="J47" s="264">
        <f t="shared" si="10"/>
        <v>0</v>
      </c>
      <c r="K47" s="416">
        <f t="shared" si="10"/>
        <v>0</v>
      </c>
      <c r="L47" s="287"/>
      <c r="M47" s="247"/>
      <c r="N47" s="108">
        <f>N22/4</f>
        <v>0</v>
      </c>
      <c r="O47" s="121">
        <f>(A4*0.25)/A2</f>
        <v>0</v>
      </c>
      <c r="P47" s="247"/>
      <c r="Q47" s="247"/>
      <c r="R47" s="79">
        <f>A4/2</f>
        <v>0</v>
      </c>
      <c r="S47" s="79">
        <f>(A4/2)/A2</f>
        <v>0</v>
      </c>
      <c r="T47" s="247"/>
      <c r="U47" s="247"/>
      <c r="V47" s="79">
        <f>V44*0.25</f>
        <v>0</v>
      </c>
      <c r="W47" s="79">
        <f>W44*0.25</f>
        <v>0</v>
      </c>
      <c r="X47" s="121">
        <f>X44*0.25</f>
        <v>0</v>
      </c>
      <c r="Y47" s="121">
        <f>Y44*0.25</f>
        <v>0</v>
      </c>
      <c r="Z47" s="79"/>
      <c r="AA47" s="79"/>
      <c r="AB47" s="121">
        <f>A4*0.25</f>
        <v>0</v>
      </c>
      <c r="AC47" s="121">
        <f>(A4*0.25)/A2</f>
        <v>0</v>
      </c>
      <c r="AD47" s="79">
        <f>A4</f>
        <v>0</v>
      </c>
      <c r="AE47" s="79">
        <f>A4/A2</f>
        <v>0</v>
      </c>
      <c r="AF47" s="247">
        <f aca="true" t="shared" si="11" ref="AF47:AM47">AF44-AF55</f>
        <v>0</v>
      </c>
      <c r="AG47" s="362">
        <f t="shared" si="11"/>
        <v>0</v>
      </c>
      <c r="AH47" s="335">
        <f t="shared" si="11"/>
        <v>0</v>
      </c>
      <c r="AI47" s="79">
        <f t="shared" si="11"/>
        <v>0</v>
      </c>
      <c r="AJ47" s="247">
        <f>AJ44-AJ55</f>
        <v>0</v>
      </c>
      <c r="AK47" s="388">
        <f>AK44-AK55</f>
        <v>0</v>
      </c>
      <c r="AL47" s="231">
        <f t="shared" si="11"/>
        <v>0</v>
      </c>
      <c r="AM47" s="79">
        <f t="shared" si="11"/>
        <v>0</v>
      </c>
      <c r="AN47" s="108">
        <f>A4</f>
        <v>0</v>
      </c>
      <c r="AO47" s="121">
        <f>A4/A2</f>
        <v>0</v>
      </c>
      <c r="AP47" s="79"/>
      <c r="AQ47" s="79"/>
      <c r="AR47" s="247">
        <f>A4</f>
        <v>0</v>
      </c>
      <c r="AS47" s="346">
        <f>A4/A2</f>
        <v>0</v>
      </c>
      <c r="AT47" s="121">
        <f>AT44</f>
        <v>0</v>
      </c>
      <c r="AU47" s="121">
        <f>AU44</f>
        <v>0</v>
      </c>
      <c r="AV47" s="247">
        <f>AV44</f>
        <v>0</v>
      </c>
      <c r="AW47" s="317">
        <f>AW44</f>
        <v>0</v>
      </c>
    </row>
    <row r="48" spans="1:49" ht="12.75">
      <c r="A48" s="5" t="s">
        <v>1</v>
      </c>
      <c r="B48" s="37"/>
      <c r="C48" s="17"/>
      <c r="D48" s="18"/>
      <c r="E48" s="18"/>
      <c r="F48" s="17"/>
      <c r="G48" s="274"/>
      <c r="H48" s="403"/>
      <c r="I48" s="18"/>
      <c r="J48" s="264"/>
      <c r="K48" s="416"/>
      <c r="L48" s="287"/>
      <c r="M48" s="247"/>
      <c r="N48" s="108">
        <f>N22/4</f>
        <v>0</v>
      </c>
      <c r="O48" s="121">
        <f>(A4*0.25)/A2</f>
        <v>0</v>
      </c>
      <c r="P48" s="247"/>
      <c r="Q48" s="247"/>
      <c r="R48" s="79"/>
      <c r="S48" s="79"/>
      <c r="T48" s="247"/>
      <c r="U48" s="247"/>
      <c r="V48" s="79"/>
      <c r="W48" s="79"/>
      <c r="X48" s="247"/>
      <c r="Y48" s="247"/>
      <c r="Z48" s="79"/>
      <c r="AA48" s="79"/>
      <c r="AB48" s="247"/>
      <c r="AC48" s="247"/>
      <c r="AD48" s="79"/>
      <c r="AE48" s="79"/>
      <c r="AF48" s="247"/>
      <c r="AG48" s="362"/>
      <c r="AH48" s="335"/>
      <c r="AI48" s="79"/>
      <c r="AJ48" s="247"/>
      <c r="AK48" s="388"/>
      <c r="AL48" s="231"/>
      <c r="AM48" s="79"/>
      <c r="AN48" s="247"/>
      <c r="AO48" s="247"/>
      <c r="AP48" s="79"/>
      <c r="AQ48" s="79"/>
      <c r="AR48" s="247"/>
      <c r="AS48" s="346"/>
      <c r="AT48" s="79"/>
      <c r="AU48" s="79"/>
      <c r="AV48" s="247"/>
      <c r="AW48" s="317"/>
    </row>
    <row r="49" spans="1:49" ht="12.75">
      <c r="A49" s="3" t="s">
        <v>2</v>
      </c>
      <c r="B49" s="37"/>
      <c r="C49" s="17"/>
      <c r="D49" s="18"/>
      <c r="E49" s="18"/>
      <c r="F49" s="17"/>
      <c r="G49" s="274"/>
      <c r="H49" s="403"/>
      <c r="I49" s="18"/>
      <c r="J49" s="264"/>
      <c r="K49" s="416"/>
      <c r="L49" s="287"/>
      <c r="M49" s="247"/>
      <c r="N49" s="108">
        <f>N22/4</f>
        <v>0</v>
      </c>
      <c r="O49" s="121">
        <f>(A4*0.25)/A2</f>
        <v>0</v>
      </c>
      <c r="P49" s="247"/>
      <c r="Q49" s="247"/>
      <c r="R49" s="79"/>
      <c r="S49" s="79"/>
      <c r="T49" s="247"/>
      <c r="U49" s="247"/>
      <c r="V49" s="79"/>
      <c r="W49" s="79"/>
      <c r="X49" s="247"/>
      <c r="Y49" s="247"/>
      <c r="Z49" s="79"/>
      <c r="AA49" s="79"/>
      <c r="AB49" s="247"/>
      <c r="AC49" s="247"/>
      <c r="AD49" s="79"/>
      <c r="AE49" s="79"/>
      <c r="AF49" s="247"/>
      <c r="AG49" s="362"/>
      <c r="AH49" s="335"/>
      <c r="AI49" s="79"/>
      <c r="AJ49" s="247"/>
      <c r="AK49" s="388"/>
      <c r="AL49" s="231"/>
      <c r="AM49" s="79"/>
      <c r="AN49" s="247"/>
      <c r="AO49" s="247"/>
      <c r="AP49" s="79"/>
      <c r="AQ49" s="79"/>
      <c r="AR49" s="247"/>
      <c r="AS49" s="346"/>
      <c r="AT49" s="79"/>
      <c r="AU49" s="79"/>
      <c r="AV49" s="247"/>
      <c r="AW49" s="317"/>
    </row>
    <row r="50" spans="1:49" ht="12.75">
      <c r="A50" s="3" t="s">
        <v>3</v>
      </c>
      <c r="B50" s="37"/>
      <c r="C50" s="17"/>
      <c r="D50" s="18"/>
      <c r="E50" s="18"/>
      <c r="F50" s="17"/>
      <c r="G50" s="274"/>
      <c r="H50" s="403"/>
      <c r="I50" s="18"/>
      <c r="J50" s="264"/>
      <c r="K50" s="416"/>
      <c r="L50" s="287"/>
      <c r="M50" s="247"/>
      <c r="N50" s="79"/>
      <c r="O50" s="79"/>
      <c r="P50" s="108">
        <f>A4</f>
        <v>0</v>
      </c>
      <c r="Q50" s="121">
        <f>A4/A2</f>
        <v>0</v>
      </c>
      <c r="R50" s="79"/>
      <c r="S50" s="79"/>
      <c r="T50" s="247"/>
      <c r="U50" s="247"/>
      <c r="V50" s="79"/>
      <c r="W50" s="79"/>
      <c r="X50" s="247"/>
      <c r="Y50" s="247"/>
      <c r="Z50" s="79"/>
      <c r="AA50" s="79"/>
      <c r="AB50" s="247"/>
      <c r="AC50" s="247"/>
      <c r="AD50" s="79"/>
      <c r="AE50" s="79"/>
      <c r="AF50" s="247"/>
      <c r="AG50" s="362"/>
      <c r="AH50" s="335"/>
      <c r="AI50" s="79"/>
      <c r="AJ50" s="247"/>
      <c r="AK50" s="388"/>
      <c r="AL50" s="231"/>
      <c r="AM50" s="79"/>
      <c r="AN50" s="247"/>
      <c r="AO50" s="247"/>
      <c r="AP50" s="79"/>
      <c r="AQ50" s="79"/>
      <c r="AR50" s="247"/>
      <c r="AS50" s="346"/>
      <c r="AT50" s="79"/>
      <c r="AU50" s="79"/>
      <c r="AV50" s="247"/>
      <c r="AW50" s="317"/>
    </row>
    <row r="51" spans="1:49" ht="12.75">
      <c r="A51" s="3" t="s">
        <v>16</v>
      </c>
      <c r="B51" s="37"/>
      <c r="C51" s="17"/>
      <c r="D51" s="18"/>
      <c r="E51" s="18"/>
      <c r="F51" s="17"/>
      <c r="G51" s="274"/>
      <c r="H51" s="403"/>
      <c r="I51" s="18"/>
      <c r="J51" s="264"/>
      <c r="K51" s="416"/>
      <c r="L51" s="287"/>
      <c r="M51" s="247"/>
      <c r="N51" s="79"/>
      <c r="O51" s="79"/>
      <c r="P51" s="247"/>
      <c r="Q51" s="247"/>
      <c r="R51" s="108">
        <f>A4/2</f>
        <v>0</v>
      </c>
      <c r="S51" s="121">
        <f>(A4/2)/A2</f>
        <v>0</v>
      </c>
      <c r="T51" s="247"/>
      <c r="U51" s="247"/>
      <c r="V51" s="79"/>
      <c r="W51" s="79"/>
      <c r="X51" s="247"/>
      <c r="Y51" s="247"/>
      <c r="Z51" s="79"/>
      <c r="AA51" s="79"/>
      <c r="AB51" s="247"/>
      <c r="AC51" s="247"/>
      <c r="AD51" s="79"/>
      <c r="AE51" s="79"/>
      <c r="AF51" s="247"/>
      <c r="AG51" s="362"/>
      <c r="AH51" s="335"/>
      <c r="AI51" s="79"/>
      <c r="AJ51" s="247"/>
      <c r="AK51" s="388"/>
      <c r="AL51" s="231"/>
      <c r="AM51" s="79"/>
      <c r="AN51" s="247"/>
      <c r="AO51" s="247"/>
      <c r="AP51" s="79"/>
      <c r="AQ51" s="79"/>
      <c r="AR51" s="247"/>
      <c r="AS51" s="346"/>
      <c r="AT51" s="79"/>
      <c r="AU51" s="79"/>
      <c r="AV51" s="247"/>
      <c r="AW51" s="317"/>
    </row>
    <row r="52" spans="1:49" ht="12.75">
      <c r="A52" s="4" t="s">
        <v>17</v>
      </c>
      <c r="B52" s="37"/>
      <c r="C52" s="17"/>
      <c r="D52" s="18"/>
      <c r="E52" s="18"/>
      <c r="F52" s="17"/>
      <c r="G52" s="274"/>
      <c r="H52" s="403"/>
      <c r="I52" s="18"/>
      <c r="J52" s="264"/>
      <c r="K52" s="416"/>
      <c r="L52" s="287"/>
      <c r="M52" s="247"/>
      <c r="N52" s="79"/>
      <c r="O52" s="79"/>
      <c r="P52" s="247"/>
      <c r="Q52" s="247"/>
      <c r="R52" s="79"/>
      <c r="S52" s="79"/>
      <c r="T52" s="108">
        <f>A4</f>
        <v>0</v>
      </c>
      <c r="U52" s="121">
        <f>A4/A2</f>
        <v>0</v>
      </c>
      <c r="V52" s="121">
        <f>V44*0.75</f>
        <v>0</v>
      </c>
      <c r="W52" s="121">
        <f>W44*0.75</f>
        <v>0</v>
      </c>
      <c r="X52" s="108">
        <f>X44*0.75</f>
        <v>0</v>
      </c>
      <c r="Y52" s="121">
        <f>Y44*0.75</f>
        <v>0</v>
      </c>
      <c r="Z52" s="79"/>
      <c r="AA52" s="79"/>
      <c r="AB52" s="247"/>
      <c r="AC52" s="247"/>
      <c r="AD52" s="79"/>
      <c r="AE52" s="79"/>
      <c r="AF52" s="247"/>
      <c r="AG52" s="362"/>
      <c r="AH52" s="335"/>
      <c r="AI52" s="79"/>
      <c r="AJ52" s="247"/>
      <c r="AK52" s="388"/>
      <c r="AL52" s="231"/>
      <c r="AM52" s="79"/>
      <c r="AN52" s="247"/>
      <c r="AO52" s="247"/>
      <c r="AP52" s="79"/>
      <c r="AQ52" s="79"/>
      <c r="AR52" s="247"/>
      <c r="AS52" s="346"/>
      <c r="AT52" s="79"/>
      <c r="AU52" s="79"/>
      <c r="AV52" s="247"/>
      <c r="AW52" s="317"/>
    </row>
    <row r="53" spans="1:49" ht="12.75">
      <c r="A53" s="4" t="s">
        <v>5</v>
      </c>
      <c r="B53" s="37"/>
      <c r="C53" s="17"/>
      <c r="D53" s="18"/>
      <c r="E53" s="18"/>
      <c r="F53" s="17"/>
      <c r="G53" s="274"/>
      <c r="H53" s="403"/>
      <c r="I53" s="18"/>
      <c r="J53" s="264"/>
      <c r="K53" s="416"/>
      <c r="L53" s="287"/>
      <c r="M53" s="247"/>
      <c r="N53" s="79"/>
      <c r="O53" s="79"/>
      <c r="P53" s="247"/>
      <c r="Q53" s="247"/>
      <c r="R53" s="79"/>
      <c r="S53" s="79"/>
      <c r="T53" s="247"/>
      <c r="U53" s="247"/>
      <c r="V53" s="79"/>
      <c r="W53" s="79"/>
      <c r="X53" s="247"/>
      <c r="Y53" s="247"/>
      <c r="Z53" s="108">
        <f>A4</f>
        <v>0</v>
      </c>
      <c r="AA53" s="121">
        <f>A4/A2</f>
        <v>0</v>
      </c>
      <c r="AB53" s="247"/>
      <c r="AC53" s="247"/>
      <c r="AD53" s="79"/>
      <c r="AE53" s="79"/>
      <c r="AF53" s="247"/>
      <c r="AG53" s="362"/>
      <c r="AH53" s="335"/>
      <c r="AI53" s="79"/>
      <c r="AJ53" s="247"/>
      <c r="AK53" s="388"/>
      <c r="AL53" s="231"/>
      <c r="AM53" s="79"/>
      <c r="AN53" s="247"/>
      <c r="AO53" s="247"/>
      <c r="AP53" s="79"/>
      <c r="AQ53" s="79"/>
      <c r="AR53" s="247"/>
      <c r="AS53" s="346"/>
      <c r="AT53" s="79"/>
      <c r="AU53" s="79"/>
      <c r="AV53" s="247"/>
      <c r="AW53" s="317"/>
    </row>
    <row r="54" spans="1:49" ht="12.75">
      <c r="A54" s="4" t="s">
        <v>88</v>
      </c>
      <c r="B54" s="37"/>
      <c r="C54" s="17"/>
      <c r="D54" s="18"/>
      <c r="E54" s="18"/>
      <c r="F54" s="17"/>
      <c r="G54" s="274"/>
      <c r="H54" s="403"/>
      <c r="I54" s="18"/>
      <c r="J54" s="264"/>
      <c r="K54" s="416"/>
      <c r="L54" s="287"/>
      <c r="M54" s="247"/>
      <c r="N54" s="79"/>
      <c r="O54" s="79"/>
      <c r="P54" s="247"/>
      <c r="Q54" s="247"/>
      <c r="R54" s="79"/>
      <c r="S54" s="79"/>
      <c r="T54" s="247"/>
      <c r="U54" s="247"/>
      <c r="V54" s="79"/>
      <c r="W54" s="79"/>
      <c r="X54" s="247"/>
      <c r="Y54" s="247"/>
      <c r="Z54" s="79"/>
      <c r="AA54" s="79"/>
      <c r="AB54" s="108">
        <f>A4*0.75</f>
        <v>0</v>
      </c>
      <c r="AC54" s="121">
        <f>(A4*0.75)/A2</f>
        <v>0</v>
      </c>
      <c r="AD54" s="79"/>
      <c r="AE54" s="79"/>
      <c r="AF54" s="247"/>
      <c r="AG54" s="362"/>
      <c r="AH54" s="335"/>
      <c r="AI54" s="79"/>
      <c r="AJ54" s="247"/>
      <c r="AK54" s="388"/>
      <c r="AL54" s="231"/>
      <c r="AM54" s="79"/>
      <c r="AN54" s="247"/>
      <c r="AO54" s="247"/>
      <c r="AP54" s="79"/>
      <c r="AQ54" s="79"/>
      <c r="AR54" s="247"/>
      <c r="AS54" s="346"/>
      <c r="AT54" s="79"/>
      <c r="AU54" s="79"/>
      <c r="AV54" s="247"/>
      <c r="AW54" s="317"/>
    </row>
    <row r="55" spans="1:49" ht="13.5" thickBot="1">
      <c r="A55" s="4" t="s">
        <v>50</v>
      </c>
      <c r="B55" s="49"/>
      <c r="C55" s="50"/>
      <c r="D55" s="51"/>
      <c r="E55" s="51"/>
      <c r="F55" s="50"/>
      <c r="G55" s="276"/>
      <c r="H55" s="412"/>
      <c r="I55" s="51"/>
      <c r="J55" s="265"/>
      <c r="K55" s="426"/>
      <c r="L55" s="304"/>
      <c r="M55" s="297"/>
      <c r="N55" s="82"/>
      <c r="O55" s="82"/>
      <c r="P55" s="252"/>
      <c r="Q55" s="252"/>
      <c r="R55" s="82"/>
      <c r="S55" s="82"/>
      <c r="T55" s="252"/>
      <c r="U55" s="252"/>
      <c r="V55" s="82"/>
      <c r="W55" s="82"/>
      <c r="X55" s="252"/>
      <c r="Y55" s="252"/>
      <c r="Z55" s="82"/>
      <c r="AA55" s="82"/>
      <c r="AB55" s="252"/>
      <c r="AC55" s="252"/>
      <c r="AD55" s="61"/>
      <c r="AE55" s="61"/>
      <c r="AF55" s="461">
        <f>IF(A4=0,0,100)</f>
        <v>0</v>
      </c>
      <c r="AG55" s="372">
        <f>AF55/A2</f>
        <v>0</v>
      </c>
      <c r="AH55" s="379">
        <f>IF(A4=0,0,100)</f>
        <v>0</v>
      </c>
      <c r="AI55" s="124">
        <f>AH55/A2</f>
        <v>0</v>
      </c>
      <c r="AJ55" s="123">
        <f>IF(A4=0,0,100)</f>
        <v>0</v>
      </c>
      <c r="AK55" s="399">
        <f>AJ55/A2</f>
        <v>0</v>
      </c>
      <c r="AL55" s="384">
        <f>IF(A4=0,0,100)</f>
        <v>0</v>
      </c>
      <c r="AM55" s="124">
        <f>AL55/A2</f>
        <v>0</v>
      </c>
      <c r="AN55" s="252"/>
      <c r="AO55" s="252"/>
      <c r="AP55" s="82"/>
      <c r="AQ55" s="82"/>
      <c r="AR55" s="252"/>
      <c r="AS55" s="348"/>
      <c r="AT55" s="82"/>
      <c r="AU55" s="82"/>
      <c r="AV55" s="252"/>
      <c r="AW55" s="355"/>
    </row>
    <row r="56" spans="1:49" ht="13.5" thickTop="1">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row>
    <row r="59" ht="12.75">
      <c r="AJ59" s="358"/>
    </row>
  </sheetData>
  <sheetProtection sheet="1"/>
  <mergeCells count="35">
    <mergeCell ref="H18:I18"/>
    <mergeCell ref="J18:K18"/>
    <mergeCell ref="AD14:AE14"/>
    <mergeCell ref="AF14:AG14"/>
    <mergeCell ref="AD18:AE18"/>
    <mergeCell ref="AL14:AM14"/>
    <mergeCell ref="AF17:AG18"/>
    <mergeCell ref="AL18:AM18"/>
    <mergeCell ref="AH18:AI18"/>
    <mergeCell ref="AH17:AK17"/>
    <mergeCell ref="AJ18:AK18"/>
    <mergeCell ref="AT19:AU19"/>
    <mergeCell ref="AB19:AC19"/>
    <mergeCell ref="AH19:AI19"/>
    <mergeCell ref="AV19:AW19"/>
    <mergeCell ref="AR19:AS19"/>
    <mergeCell ref="AN19:AO19"/>
    <mergeCell ref="AP19:AQ19"/>
    <mergeCell ref="AD19:AE19"/>
    <mergeCell ref="AF19:AG19"/>
    <mergeCell ref="P19:Q19"/>
    <mergeCell ref="R19:S19"/>
    <mergeCell ref="T19:U19"/>
    <mergeCell ref="AL19:AM19"/>
    <mergeCell ref="V19:W19"/>
    <mergeCell ref="X19:Y19"/>
    <mergeCell ref="Z19:AA19"/>
    <mergeCell ref="AJ19:AK19"/>
    <mergeCell ref="B19:C19"/>
    <mergeCell ref="D19:E19"/>
    <mergeCell ref="F19:G19"/>
    <mergeCell ref="J19:K19"/>
    <mergeCell ref="N19:O19"/>
    <mergeCell ref="L19:M19"/>
    <mergeCell ref="H19:I19"/>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B11" sqref="B1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 Judicial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TLeverette</dc:creator>
  <cp:keywords/>
  <dc:description/>
  <cp:lastModifiedBy>Leverette, Terry</cp:lastModifiedBy>
  <cp:lastPrinted>2010-07-16T15:00:27Z</cp:lastPrinted>
  <dcterms:created xsi:type="dcterms:W3CDTF">2002-06-17T14:24:35Z</dcterms:created>
  <dcterms:modified xsi:type="dcterms:W3CDTF">2011-06-21T20:20:14Z</dcterms:modified>
  <cp:category/>
  <cp:version/>
  <cp:contentType/>
  <cp:contentStatus/>
</cp:coreProperties>
</file>